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LA KIINTEISTÖLIITTO\23.8.2017\"/>
    </mc:Choice>
  </mc:AlternateContent>
  <bookViews>
    <workbookView xWindow="0" yWindow="0" windowWidth="21570" windowHeight="9405"/>
  </bookViews>
  <sheets>
    <sheet name="ESIMERKKI PISTEYTYKSESTÄ" sheetId="3" r:id="rId1"/>
    <sheet name="TYHJÄ POHJA" sheetId="1" r:id="rId2"/>
  </sheets>
  <definedNames>
    <definedName name="_xlnm._FilterDatabase" localSheetId="0" hidden="1">'ESIMERKKI PISTEYTYKSESTÄ'!$C$32:$D$39</definedName>
    <definedName name="_xlnm._FilterDatabase" localSheetId="1" hidden="1">'TYHJÄ POHJA'!$C$32:$D$39</definedName>
  </definedNames>
  <calcPr calcId="162913"/>
  <fileRecoveryPr repairLoad="1"/>
</workbook>
</file>

<file path=xl/calcChain.xml><?xml version="1.0" encoding="utf-8"?>
<calcChain xmlns="http://schemas.openxmlformats.org/spreadsheetml/2006/main">
  <c r="C77" i="3" l="1"/>
  <c r="C76" i="3"/>
  <c r="C75" i="3"/>
  <c r="C74" i="3"/>
  <c r="C73" i="3"/>
  <c r="C72" i="3"/>
  <c r="D71" i="3"/>
  <c r="C71" i="3"/>
  <c r="C70" i="3"/>
  <c r="I62" i="3"/>
  <c r="I63" i="3" s="1"/>
  <c r="H62" i="3"/>
  <c r="Y61" i="3"/>
  <c r="W61" i="3"/>
  <c r="U61" i="3"/>
  <c r="S61" i="3"/>
  <c r="Q61" i="3"/>
  <c r="O61" i="3"/>
  <c r="M61" i="3"/>
  <c r="K61" i="3"/>
  <c r="Y60" i="3"/>
  <c r="W60" i="3"/>
  <c r="U60" i="3"/>
  <c r="S60" i="3"/>
  <c r="Q60" i="3"/>
  <c r="O60" i="3"/>
  <c r="M60" i="3"/>
  <c r="K60" i="3"/>
  <c r="Y59" i="3"/>
  <c r="W59" i="3"/>
  <c r="U59" i="3"/>
  <c r="S59" i="3"/>
  <c r="Q59" i="3"/>
  <c r="O59" i="3"/>
  <c r="M59" i="3"/>
  <c r="K59" i="3"/>
  <c r="Y58" i="3"/>
  <c r="W58" i="3"/>
  <c r="U58" i="3"/>
  <c r="S58" i="3"/>
  <c r="Q58" i="3"/>
  <c r="O58" i="3"/>
  <c r="M58" i="3"/>
  <c r="K58" i="3"/>
  <c r="Y57" i="3"/>
  <c r="W57" i="3"/>
  <c r="U57" i="3"/>
  <c r="S57" i="3"/>
  <c r="Q57" i="3"/>
  <c r="O57" i="3"/>
  <c r="M57" i="3"/>
  <c r="K57" i="3"/>
  <c r="Y56" i="3"/>
  <c r="W56" i="3"/>
  <c r="U56" i="3"/>
  <c r="S56" i="3"/>
  <c r="Q56" i="3"/>
  <c r="O56" i="3"/>
  <c r="M56" i="3"/>
  <c r="K56" i="3"/>
  <c r="Y55" i="3"/>
  <c r="W55" i="3"/>
  <c r="U55" i="3"/>
  <c r="S55" i="3"/>
  <c r="Q55" i="3"/>
  <c r="O55" i="3"/>
  <c r="M55" i="3"/>
  <c r="K55" i="3"/>
  <c r="Y54" i="3"/>
  <c r="Y62" i="3" s="1"/>
  <c r="F77" i="3" s="1"/>
  <c r="W54" i="3"/>
  <c r="W62" i="3" s="1"/>
  <c r="F76" i="3" s="1"/>
  <c r="U54" i="3"/>
  <c r="U62" i="3" s="1"/>
  <c r="F75" i="3" s="1"/>
  <c r="S54" i="3"/>
  <c r="S62" i="3" s="1"/>
  <c r="F74" i="3" s="1"/>
  <c r="Q54" i="3"/>
  <c r="Q62" i="3" s="1"/>
  <c r="F73" i="3" s="1"/>
  <c r="O54" i="3"/>
  <c r="O62" i="3" s="1"/>
  <c r="F72" i="3" s="1"/>
  <c r="M54" i="3"/>
  <c r="M62" i="3" s="1"/>
  <c r="F71" i="3" s="1"/>
  <c r="H71" i="3" s="1"/>
  <c r="K54" i="3"/>
  <c r="K62" i="3" s="1"/>
  <c r="F70" i="3" s="1"/>
  <c r="X52" i="3"/>
  <c r="V52" i="3"/>
  <c r="T52" i="3"/>
  <c r="R52" i="3"/>
  <c r="P52" i="3"/>
  <c r="N52" i="3"/>
  <c r="L52" i="3"/>
  <c r="J52" i="3"/>
  <c r="D41" i="3"/>
  <c r="E39" i="3"/>
  <c r="F39" i="3" s="1"/>
  <c r="D77" i="3" s="1"/>
  <c r="E38" i="3"/>
  <c r="F38" i="3" s="1"/>
  <c r="D76" i="3" s="1"/>
  <c r="E37" i="3"/>
  <c r="F37" i="3" s="1"/>
  <c r="D75" i="3" s="1"/>
  <c r="E36" i="3"/>
  <c r="F36" i="3" s="1"/>
  <c r="D74" i="3" s="1"/>
  <c r="E35" i="3"/>
  <c r="F35" i="3" s="1"/>
  <c r="D73" i="3" s="1"/>
  <c r="E34" i="3"/>
  <c r="F34" i="3" s="1"/>
  <c r="D72" i="3" s="1"/>
  <c r="G33" i="3"/>
  <c r="E33" i="3"/>
  <c r="G32" i="3"/>
  <c r="F32" i="3"/>
  <c r="D70" i="3" s="1"/>
  <c r="D20" i="3"/>
  <c r="D19" i="3"/>
  <c r="M58" i="1"/>
  <c r="D19" i="1"/>
  <c r="E33" i="1"/>
  <c r="H73" i="3" l="1"/>
  <c r="H77" i="3"/>
  <c r="H74" i="3"/>
  <c r="H75" i="3"/>
  <c r="H72" i="3"/>
  <c r="H76" i="3"/>
  <c r="H70" i="3"/>
  <c r="I62" i="1"/>
  <c r="I63" i="1" s="1"/>
  <c r="C74" i="1"/>
  <c r="D71" i="1"/>
  <c r="G32" i="1"/>
  <c r="G33" i="1"/>
  <c r="K54" i="1" l="1"/>
  <c r="M56" i="1" l="1"/>
  <c r="Y61" i="1" l="1"/>
  <c r="Y60" i="1"/>
  <c r="Y59" i="1"/>
  <c r="Y58" i="1"/>
  <c r="Y57" i="1"/>
  <c r="Y56" i="1"/>
  <c r="Y55" i="1"/>
  <c r="Y54" i="1"/>
  <c r="W61" i="1"/>
  <c r="W60" i="1"/>
  <c r="W59" i="1"/>
  <c r="W58" i="1"/>
  <c r="W57" i="1"/>
  <c r="W56" i="1"/>
  <c r="W55" i="1"/>
  <c r="U61" i="1"/>
  <c r="U60" i="1"/>
  <c r="U59" i="1"/>
  <c r="U58" i="1"/>
  <c r="U57" i="1"/>
  <c r="U56" i="1"/>
  <c r="U55" i="1"/>
  <c r="U54" i="1"/>
  <c r="S61" i="1"/>
  <c r="S60" i="1"/>
  <c r="S59" i="1"/>
  <c r="S58" i="1"/>
  <c r="S57" i="1"/>
  <c r="S56" i="1"/>
  <c r="S55" i="1"/>
  <c r="Q61" i="1"/>
  <c r="Q60" i="1"/>
  <c r="Q59" i="1"/>
  <c r="Q58" i="1"/>
  <c r="Q57" i="1"/>
  <c r="Q56" i="1"/>
  <c r="Q55" i="1"/>
  <c r="O61" i="1"/>
  <c r="O60" i="1"/>
  <c r="O59" i="1"/>
  <c r="O58" i="1"/>
  <c r="O57" i="1"/>
  <c r="O56" i="1"/>
  <c r="O55" i="1"/>
  <c r="M61" i="1"/>
  <c r="M60" i="1"/>
  <c r="M59" i="1"/>
  <c r="M57" i="1"/>
  <c r="M55" i="1"/>
  <c r="W54" i="1"/>
  <c r="S54" i="1"/>
  <c r="Q54" i="1"/>
  <c r="O54" i="1"/>
  <c r="M54" i="1"/>
  <c r="Y62" i="1" l="1"/>
  <c r="S62" i="1"/>
  <c r="W62" i="1"/>
  <c r="M62" i="1"/>
  <c r="F71" i="1" s="1"/>
  <c r="H71" i="1" s="1"/>
  <c r="U62" i="1"/>
  <c r="Q62" i="1"/>
  <c r="O62" i="1"/>
  <c r="K58" i="1"/>
  <c r="K57" i="1"/>
  <c r="K56" i="1"/>
  <c r="K55" i="1"/>
  <c r="K61" i="1"/>
  <c r="K60" i="1"/>
  <c r="K59" i="1"/>
  <c r="K62" i="1" l="1"/>
  <c r="F32" i="1"/>
  <c r="D70" i="1" s="1"/>
  <c r="D41" i="1" l="1"/>
  <c r="E39" i="1" l="1"/>
  <c r="E38" i="1"/>
  <c r="E37" i="1"/>
  <c r="E36" i="1"/>
  <c r="E35" i="1"/>
  <c r="E34" i="1"/>
  <c r="F36" i="1" l="1"/>
  <c r="D74" i="1" s="1"/>
  <c r="F37" i="1"/>
  <c r="D75" i="1" s="1"/>
  <c r="F38" i="1"/>
  <c r="F34" i="1"/>
  <c r="D72" i="1" s="1"/>
  <c r="F35" i="1"/>
  <c r="D73" i="1" s="1"/>
  <c r="F39" i="1"/>
  <c r="D77" i="1" s="1"/>
  <c r="D76" i="1"/>
  <c r="X52" i="1"/>
  <c r="V52" i="1"/>
  <c r="T52" i="1"/>
  <c r="R52" i="1"/>
  <c r="P52" i="1"/>
  <c r="N52" i="1"/>
  <c r="L52" i="1"/>
  <c r="J52" i="1"/>
  <c r="C77" i="1"/>
  <c r="C76" i="1"/>
  <c r="C75" i="1"/>
  <c r="C73" i="1"/>
  <c r="C72" i="1"/>
  <c r="C71" i="1"/>
  <c r="C70" i="1"/>
  <c r="H62" i="1"/>
  <c r="D20" i="1"/>
  <c r="F70" i="1" l="1"/>
  <c r="H70" i="1" s="1"/>
  <c r="F72" i="1" l="1"/>
  <c r="H72" i="1" s="1"/>
  <c r="F74" i="1" l="1"/>
  <c r="H74" i="1" s="1"/>
  <c r="F73" i="1"/>
  <c r="H73" i="1" s="1"/>
  <c r="F75" i="1" l="1"/>
  <c r="H75" i="1" s="1"/>
  <c r="F77" i="1" l="1"/>
  <c r="H77" i="1" s="1"/>
  <c r="F76" i="1"/>
  <c r="H76" i="1" s="1"/>
</calcChain>
</file>

<file path=xl/sharedStrings.xml><?xml version="1.0" encoding="utf-8"?>
<sst xmlns="http://schemas.openxmlformats.org/spreadsheetml/2006/main" count="158" uniqueCount="67">
  <si>
    <t>Yritys</t>
  </si>
  <si>
    <t>Laadunvarmistus</t>
  </si>
  <si>
    <t>Painotetut pisteet</t>
  </si>
  <si>
    <t>Yhteensä:</t>
  </si>
  <si>
    <t>Valittu</t>
  </si>
  <si>
    <t>Asukaspalvelu ja viestintä</t>
  </si>
  <si>
    <t>Asiakaspalaute</t>
  </si>
  <si>
    <t>Projektiorganisaatio</t>
  </si>
  <si>
    <t>Hankekohtainen sisältö (projektisuunnitelma)</t>
  </si>
  <si>
    <t>Työnjohto</t>
  </si>
  <si>
    <t>Arviointiperusteet</t>
  </si>
  <si>
    <t>Yrityksen referenssit</t>
  </si>
  <si>
    <t>Muu organisaatio, erityisosaaminen kyseisessä hankkeessa</t>
  </si>
  <si>
    <t>Työohjelman ja aikataulun häiriöajat</t>
  </si>
  <si>
    <t>Työmaajärjestelyjen asukaslähtöisyys</t>
  </si>
  <si>
    <t>1.</t>
  </si>
  <si>
    <t>Laadullisten tekijöiden osuus</t>
  </si>
  <si>
    <t>Tarjoushinnan osuus</t>
  </si>
  <si>
    <t>Ohje:</t>
  </si>
  <si>
    <t xml:space="preserve">2. </t>
  </si>
  <si>
    <t>Yrityksen nimi:</t>
  </si>
  <si>
    <t>Tarjoushinta</t>
  </si>
  <si>
    <t>Saatujen tarjousten keskiarvo:</t>
  </si>
  <si>
    <t>Painotusprosenttien tulee olla välillä 0-100 % ja niiden summan 100 %.</t>
  </si>
  <si>
    <t>Tarjoushinnan painotetut pisteet</t>
  </si>
  <si>
    <t>Kokonaispisteet</t>
  </si>
  <si>
    <t>Arviointitaulukkoa käytettäessä täytetään vain vihreät kentät. Muut kentät jätetään tyhjiksi. Taulukko suorittaa  kokonaispisteiden saamiseksi tarvittavat laskutoimitukset.</t>
  </si>
  <si>
    <t>1. Valitse laadullisten tekijöiden painoarvo kokonaispisteistä prosentteina.</t>
  </si>
  <si>
    <t>3.</t>
  </si>
  <si>
    <t>4. →</t>
  </si>
  <si>
    <r>
      <rPr>
        <b/>
        <i/>
        <sz val="12"/>
        <color theme="1"/>
        <rFont val="Calibri"/>
        <family val="2"/>
        <scheme val="minor"/>
      </rPr>
      <t>Ohje:</t>
    </r>
    <r>
      <rPr>
        <i/>
        <sz val="12"/>
        <color theme="1"/>
        <rFont val="Calibri"/>
        <family val="2"/>
        <scheme val="minor"/>
      </rPr>
      <t xml:space="preserve"> Valitse laadullisten tekijöiden painoarvo pisteytyksessä prosentteina. </t>
    </r>
  </si>
  <si>
    <r>
      <rPr>
        <b/>
        <i/>
        <sz val="12"/>
        <color theme="1"/>
        <rFont val="Calibri"/>
        <family val="2"/>
        <scheme val="minor"/>
      </rPr>
      <t xml:space="preserve">Ohje: </t>
    </r>
    <r>
      <rPr>
        <i/>
        <sz val="12"/>
        <color theme="1"/>
        <rFont val="Calibri"/>
        <family val="2"/>
        <scheme val="minor"/>
      </rPr>
      <t>Pisteytyksen yhteenveto: korkeimman pistemäärän saanut katsotaan kokonaistaloudellisesti edullisimmaksi.</t>
    </r>
  </si>
  <si>
    <t>Korjauspalveluiden laadullinen hankinta taloyhtiössä</t>
  </si>
  <si>
    <t>Tarjousten arviointi- ja pisteytystaulukko</t>
  </si>
  <si>
    <t>Ero edullisimpaan</t>
  </si>
  <si>
    <t>5.</t>
  </si>
  <si>
    <t>4.</t>
  </si>
  <si>
    <r>
      <rPr>
        <b/>
        <i/>
        <sz val="12"/>
        <color theme="1"/>
        <rFont val="Calibri"/>
        <family val="2"/>
        <scheme val="minor"/>
      </rPr>
      <t>Ohje:</t>
    </r>
    <r>
      <rPr>
        <i/>
        <sz val="12"/>
        <color theme="1"/>
        <rFont val="Calibri"/>
        <family val="2"/>
        <scheme val="minor"/>
      </rPr>
      <t xml:space="preserve"> Täydennä taulukko valittujen laadullisten tekijöiden painotusprosenteilla (vihreät kentät sarakkeesta "Valittu")</t>
    </r>
  </si>
  <si>
    <r>
      <rPr>
        <b/>
        <i/>
        <sz val="12"/>
        <color theme="1"/>
        <rFont val="Calibri"/>
        <family val="2"/>
        <scheme val="minor"/>
      </rPr>
      <t xml:space="preserve">Ohje: </t>
    </r>
    <r>
      <rPr>
        <i/>
        <sz val="12"/>
        <color theme="1"/>
        <rFont val="Calibri"/>
        <family val="2"/>
        <scheme val="minor"/>
      </rPr>
      <t>Täydennä taulukko urakoitsijakohtaisesti laadullisten tekijöiden pisteytyksen mukaisesti asteikolla 0-10.</t>
    </r>
  </si>
  <si>
    <t>Puolikkaiden pisteiden käyttö on mahdollista. Taulukko laskee painotetun pistemäärän urakoitsijakohtaisesti.</t>
  </si>
  <si>
    <t>3. Täydennä taulukko valituilla laadullisten tekijöiden painotusprosenteilla.</t>
  </si>
  <si>
    <t>4. Täydennä taulukko laadullisten tekijöiden pisteytyksen mukaisesti.</t>
  </si>
  <si>
    <t>5. Pisteytyksen yhteenveto: korkeimman pistemäärän saanut katsotaan kokonaistaloudellisesti edullisimmaksi.</t>
  </si>
  <si>
    <t>Ehdotus</t>
  </si>
  <si>
    <t>Laatu-pisteet</t>
  </si>
  <si>
    <t>Arviointi
0-10</t>
  </si>
  <si>
    <t>Laatupisteiden painotus-%</t>
  </si>
  <si>
    <t>Taulukko pisteyttää tarjoushinnat seuraavasti:</t>
  </si>
  <si>
    <t>Painotetut laadulliset pisteet</t>
  </si>
  <si>
    <r>
      <rPr>
        <b/>
        <i/>
        <sz val="12"/>
        <color theme="1"/>
        <rFont val="Calibri"/>
        <family val="2"/>
        <scheme val="minor"/>
      </rPr>
      <t xml:space="preserve">Ohje: </t>
    </r>
    <r>
      <rPr>
        <i/>
        <sz val="12"/>
        <color theme="1"/>
        <rFont val="Calibri"/>
        <family val="2"/>
        <scheme val="minor"/>
      </rPr>
      <t xml:space="preserve">Kirjoita vihreisiin kenttiin vain tarjonneiden urakoitsijoiden nimet ja tarjoushinnat siten, että </t>
    </r>
    <r>
      <rPr>
        <b/>
        <i/>
        <u/>
        <sz val="12"/>
        <color theme="1"/>
        <rFont val="Calibri"/>
        <family val="2"/>
        <scheme val="minor"/>
      </rPr>
      <t>ensimmäisillä riveillä ovat halvin ja kallein tarjous</t>
    </r>
    <r>
      <rPr>
        <b/>
        <i/>
        <sz val="12"/>
        <color theme="1"/>
        <rFont val="Calibri"/>
        <family val="2"/>
        <scheme val="minor"/>
      </rPr>
      <t>.</t>
    </r>
    <r>
      <rPr>
        <i/>
        <sz val="12"/>
        <color theme="1"/>
        <rFont val="Calibri"/>
        <family val="2"/>
        <scheme val="minor"/>
      </rPr>
      <t xml:space="preserve"> Jätä turhat kentät tyhjiksi.</t>
    </r>
  </si>
  <si>
    <t>Urakoitsija 3</t>
  </si>
  <si>
    <t>Urakoitsija 4</t>
  </si>
  <si>
    <t>Urakoitsija 5</t>
  </si>
  <si>
    <t>Urakoitsija 6</t>
  </si>
  <si>
    <t>Halvin: Urakoitsija 1</t>
  </si>
  <si>
    <t>Kallein: Urakoitsija 2</t>
  </si>
  <si>
    <t>Urakoitsija 7</t>
  </si>
  <si>
    <t>Urakoitsija 8</t>
  </si>
  <si>
    <t>- Kallein tarjoushinta saa arvosanan 0 pistettä</t>
  </si>
  <si>
    <t>- Edullisin tarjoushinta saa arvosanan 10 pistettä</t>
  </si>
  <si>
    <t>- Muiden tarjousten pistemäärät lasketaan interpoloimalla kalleimman ja halvimman välillä ja suhteuttamalla ne tarjoushinnan painoarvoon.</t>
  </si>
  <si>
    <t>2. Täydennä taulukko tarjonneiden urakoitsijoiden nimillä ja tarjoushinnoilla ohjeen mukaisesti.</t>
  </si>
  <si>
    <t>24.8.2017 Tino Raatikainen, Juha Salminen</t>
  </si>
  <si>
    <t>Taulukko laskee automaattisesti tarjoushinnan ja laadullisten arvioiden perusteella saadut pisteet yhteen</t>
  </si>
  <si>
    <t>valittujen painotusten mukaisesti .</t>
  </si>
  <si>
    <t>Halvin:</t>
  </si>
  <si>
    <t>Kallein: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</si>
</sst>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\ [$€-40B]_-;\-* #,##0\ [$€-40B]_-;_-* &quot;-&quot;??\ [$€-40B]_-;_-@_-"/>
    <numFmt numFmtId="165" formatCode="0.0"/>
    <numFmt numFmtId="166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06">
    <xf numFmtId="0" fontId="0" fillId="0" borderId="0" xfId="0"/>
    <xf numFmtId="9" fontId="7" fillId="5" borderId="1" xfId="1" applyNumberFormat="1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Protection="1">
      <protection locked="0"/>
    </xf>
    <xf numFmtId="164" fontId="7" fillId="5" borderId="1" xfId="2" applyNumberFormat="1" applyFont="1" applyFill="1" applyBorder="1" applyAlignment="1" applyProtection="1">
      <alignment horizontal="center" vertical="center"/>
      <protection locked="0"/>
    </xf>
    <xf numFmtId="164" fontId="7" fillId="5" borderId="1" xfId="0" applyNumberFormat="1" applyFont="1" applyFill="1" applyBorder="1" applyAlignment="1" applyProtection="1">
      <alignment horizontal="center" vertical="center"/>
      <protection locked="0"/>
    </xf>
    <xf numFmtId="9" fontId="7" fillId="5" borderId="2" xfId="1" applyFont="1" applyFill="1" applyBorder="1" applyAlignment="1" applyProtection="1">
      <alignment horizontal="center" vertical="center"/>
      <protection locked="0"/>
    </xf>
    <xf numFmtId="165" fontId="7" fillId="5" borderId="9" xfId="0" applyNumberFormat="1" applyFont="1" applyFill="1" applyBorder="1" applyProtection="1">
      <protection locked="0"/>
    </xf>
    <xf numFmtId="165" fontId="7" fillId="5" borderId="11" xfId="0" applyNumberFormat="1" applyFont="1" applyFill="1" applyBorder="1" applyProtection="1">
      <protection locked="0"/>
    </xf>
    <xf numFmtId="166" fontId="7" fillId="0" borderId="2" xfId="1" applyNumberFormat="1" applyFont="1" applyBorder="1" applyAlignment="1" applyProtection="1">
      <alignment horizontal="center" vertical="center"/>
    </xf>
    <xf numFmtId="0" fontId="0" fillId="0" borderId="0" xfId="0" applyProtection="1"/>
    <xf numFmtId="14" fontId="0" fillId="0" borderId="0" xfId="0" applyNumberFormat="1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/>
    </xf>
    <xf numFmtId="14" fontId="10" fillId="7" borderId="0" xfId="0" applyNumberFormat="1" applyFont="1" applyFill="1" applyBorder="1" applyAlignment="1" applyProtection="1">
      <alignment horizontal="left"/>
    </xf>
    <xf numFmtId="0" fontId="5" fillId="7" borderId="0" xfId="0" applyFont="1" applyFill="1" applyBorder="1" applyAlignment="1" applyProtection="1">
      <alignment horizontal="left"/>
    </xf>
    <xf numFmtId="0" fontId="0" fillId="7" borderId="0" xfId="0" applyFill="1" applyProtection="1"/>
    <xf numFmtId="0" fontId="9" fillId="7" borderId="0" xfId="0" applyFont="1" applyFill="1" applyProtection="1"/>
    <xf numFmtId="0" fontId="0" fillId="0" borderId="0" xfId="0" applyFill="1" applyProtection="1"/>
    <xf numFmtId="0" fontId="9" fillId="7" borderId="0" xfId="0" applyFont="1" applyFill="1" applyAlignment="1" applyProtection="1">
      <alignment vertical="top"/>
    </xf>
    <xf numFmtId="0" fontId="2" fillId="7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wrapText="1"/>
    </xf>
    <xf numFmtId="0" fontId="12" fillId="6" borderId="0" xfId="0" applyFont="1" applyFill="1" applyBorder="1" applyProtection="1"/>
    <xf numFmtId="0" fontId="7" fillId="6" borderId="0" xfId="0" applyFont="1" applyFill="1" applyBorder="1" applyProtection="1"/>
    <xf numFmtId="0" fontId="7" fillId="6" borderId="0" xfId="0" applyFont="1" applyFill="1" applyProtection="1"/>
    <xf numFmtId="0" fontId="7" fillId="0" borderId="0" xfId="0" applyFont="1" applyProtection="1"/>
    <xf numFmtId="0" fontId="8" fillId="6" borderId="0" xfId="0" applyFont="1" applyFill="1" applyBorder="1" applyAlignment="1" applyProtection="1">
      <alignment horizontal="left" vertical="top" wrapText="1"/>
    </xf>
    <xf numFmtId="0" fontId="6" fillId="0" borderId="0" xfId="0" applyFont="1" applyProtection="1"/>
    <xf numFmtId="0" fontId="8" fillId="6" borderId="0" xfId="0" applyFont="1" applyFill="1" applyBorder="1" applyAlignment="1" applyProtection="1">
      <alignment horizontal="left"/>
    </xf>
    <xf numFmtId="0" fontId="8" fillId="6" borderId="0" xfId="0" applyFont="1" applyFill="1" applyBorder="1" applyProtection="1"/>
    <xf numFmtId="0" fontId="8" fillId="6" borderId="0" xfId="0" applyFont="1" applyFill="1" applyBorder="1" applyAlignment="1" applyProtection="1"/>
    <xf numFmtId="0" fontId="0" fillId="0" borderId="5" xfId="0" applyBorder="1" applyProtection="1"/>
    <xf numFmtId="0" fontId="8" fillId="6" borderId="5" xfId="0" applyFont="1" applyFill="1" applyBorder="1" applyProtection="1"/>
    <xf numFmtId="0" fontId="7" fillId="6" borderId="5" xfId="0" applyFont="1" applyFill="1" applyBorder="1" applyProtection="1"/>
    <xf numFmtId="0" fontId="7" fillId="0" borderId="0" xfId="0" applyFont="1" applyBorder="1" applyProtection="1"/>
    <xf numFmtId="0" fontId="13" fillId="0" borderId="0" xfId="0" applyFont="1" applyFill="1" applyBorder="1" applyAlignment="1" applyProtection="1">
      <alignment horizontal="center" vertical="center"/>
    </xf>
    <xf numFmtId="0" fontId="15" fillId="6" borderId="0" xfId="0" applyFont="1" applyFill="1" applyProtection="1"/>
    <xf numFmtId="0" fontId="1" fillId="0" borderId="0" xfId="0" applyFont="1" applyAlignment="1" applyProtection="1">
      <alignment horizontal="center"/>
    </xf>
    <xf numFmtId="0" fontId="6" fillId="3" borderId="1" xfId="0" applyFont="1" applyFill="1" applyBorder="1" applyProtection="1"/>
    <xf numFmtId="9" fontId="7" fillId="0" borderId="1" xfId="1" applyNumberFormat="1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right"/>
    </xf>
    <xf numFmtId="9" fontId="7" fillId="0" borderId="0" xfId="1" applyNumberFormat="1" applyFont="1" applyBorder="1" applyAlignment="1" applyProtection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left" vertical="center" indent="5"/>
    </xf>
    <xf numFmtId="0" fontId="0" fillId="0" borderId="0" xfId="0" applyFill="1" applyBorder="1" applyProtection="1"/>
    <xf numFmtId="0" fontId="17" fillId="6" borderId="0" xfId="0" applyFont="1" applyFill="1" applyBorder="1" applyAlignment="1" applyProtection="1">
      <alignment vertical="center"/>
    </xf>
    <xf numFmtId="0" fontId="8" fillId="0" borderId="0" xfId="0" applyFont="1" applyFill="1" applyBorder="1" applyProtection="1"/>
    <xf numFmtId="0" fontId="8" fillId="6" borderId="0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 indent="5"/>
    </xf>
    <xf numFmtId="0" fontId="6" fillId="3" borderId="1" xfId="0" applyFont="1" applyFill="1" applyBorder="1" applyAlignment="1" applyProtection="1"/>
    <xf numFmtId="0" fontId="6" fillId="3" borderId="1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wrapText="1"/>
    </xf>
    <xf numFmtId="0" fontId="6" fillId="3" borderId="14" xfId="0" applyFont="1" applyFill="1" applyBorder="1" applyAlignment="1" applyProtection="1">
      <alignment horizontal="center" wrapText="1"/>
    </xf>
    <xf numFmtId="0" fontId="7" fillId="0" borderId="0" xfId="0" applyFont="1" applyFill="1" applyBorder="1" applyProtection="1"/>
    <xf numFmtId="2" fontId="0" fillId="0" borderId="1" xfId="0" applyNumberFormat="1" applyFont="1" applyBorder="1" applyAlignment="1" applyProtection="1">
      <alignment horizontal="center" vertical="center"/>
    </xf>
    <xf numFmtId="0" fontId="18" fillId="0" borderId="0" xfId="0" applyFont="1" applyProtection="1"/>
    <xf numFmtId="44" fontId="7" fillId="0" borderId="0" xfId="1" applyNumberFormat="1" applyFont="1" applyFill="1" applyBorder="1" applyProtection="1"/>
    <xf numFmtId="0" fontId="7" fillId="0" borderId="0" xfId="0" applyFont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left" vertical="center"/>
    </xf>
    <xf numFmtId="164" fontId="7" fillId="3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0" fontId="14" fillId="0" borderId="0" xfId="0" applyFont="1" applyProtection="1"/>
    <xf numFmtId="0" fontId="6" fillId="3" borderId="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/>
    </xf>
    <xf numFmtId="0" fontId="6" fillId="3" borderId="8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165" fontId="7" fillId="0" borderId="10" xfId="0" applyNumberFormat="1" applyFont="1" applyBorder="1" applyProtection="1"/>
    <xf numFmtId="0" fontId="6" fillId="3" borderId="1" xfId="0" applyFont="1" applyFill="1" applyBorder="1" applyAlignment="1" applyProtection="1">
      <alignment horizontal="center" vertical="center" wrapText="1"/>
    </xf>
    <xf numFmtId="165" fontId="7" fillId="0" borderId="13" xfId="0" applyNumberFormat="1" applyFont="1" applyBorder="1" applyProtection="1"/>
    <xf numFmtId="0" fontId="7" fillId="0" borderId="0" xfId="0" applyFont="1" applyAlignment="1" applyProtection="1">
      <alignment horizontal="right"/>
    </xf>
    <xf numFmtId="9" fontId="7" fillId="0" borderId="0" xfId="1" applyFont="1" applyAlignment="1" applyProtection="1">
      <alignment horizontal="center"/>
    </xf>
    <xf numFmtId="9" fontId="7" fillId="0" borderId="0" xfId="0" applyNumberFormat="1" applyFont="1" applyAlignment="1" applyProtection="1">
      <alignment horizontal="center"/>
    </xf>
    <xf numFmtId="165" fontId="7" fillId="0" borderId="0" xfId="0" applyNumberFormat="1" applyFont="1" applyProtection="1"/>
    <xf numFmtId="2" fontId="6" fillId="0" borderId="12" xfId="0" applyNumberFormat="1" applyFont="1" applyFill="1" applyBorder="1" applyProtection="1"/>
    <xf numFmtId="2" fontId="6" fillId="0" borderId="12" xfId="0" applyNumberFormat="1" applyFont="1" applyBorder="1" applyProtection="1"/>
    <xf numFmtId="0" fontId="15" fillId="0" borderId="0" xfId="0" applyFont="1" applyAlignment="1" applyProtection="1">
      <alignment horizontal="center"/>
    </xf>
    <xf numFmtId="9" fontId="15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6" borderId="0" xfId="0" applyFont="1" applyFill="1" applyAlignment="1" applyProtection="1">
      <alignment horizontal="center"/>
    </xf>
    <xf numFmtId="9" fontId="7" fillId="6" borderId="0" xfId="0" applyNumberFormat="1" applyFont="1" applyFill="1" applyAlignment="1" applyProtection="1">
      <alignment horizontal="center"/>
    </xf>
    <xf numFmtId="0" fontId="8" fillId="6" borderId="0" xfId="0" applyFont="1" applyFill="1" applyProtection="1"/>
    <xf numFmtId="0" fontId="0" fillId="6" borderId="0" xfId="0" applyFill="1" applyProtection="1"/>
    <xf numFmtId="0" fontId="7" fillId="0" borderId="6" xfId="0" applyFont="1" applyFill="1" applyBorder="1" applyProtection="1"/>
    <xf numFmtId="0" fontId="6" fillId="3" borderId="2" xfId="0" applyFont="1" applyFill="1" applyBorder="1" applyAlignment="1" applyProtection="1">
      <alignment horizontal="center" wrapText="1"/>
    </xf>
    <xf numFmtId="0" fontId="6" fillId="3" borderId="4" xfId="0" applyFont="1" applyFill="1" applyBorder="1" applyAlignment="1" applyProtection="1">
      <alignment horizontal="center" wrapText="1"/>
    </xf>
    <xf numFmtId="0" fontId="6" fillId="3" borderId="1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/>
    <xf numFmtId="0" fontId="7" fillId="4" borderId="1" xfId="0" applyFont="1" applyFill="1" applyBorder="1" applyProtection="1"/>
    <xf numFmtId="2" fontId="7" fillId="0" borderId="1" xfId="0" applyNumberFormat="1" applyFont="1" applyBorder="1" applyAlignment="1" applyProtection="1">
      <alignment horizontal="center"/>
    </xf>
    <xf numFmtId="2" fontId="0" fillId="0" borderId="1" xfId="0" applyNumberFormat="1" applyFill="1" applyBorder="1" applyAlignment="1" applyProtection="1">
      <alignment horizontal="center"/>
    </xf>
    <xf numFmtId="2" fontId="7" fillId="0" borderId="1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/>
    <xf numFmtId="0" fontId="7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7" fillId="2" borderId="1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7" fillId="0" borderId="0" xfId="0" applyFont="1" applyFill="1" applyProtection="1"/>
  </cellXfs>
  <cellStyles count="3">
    <cellStyle name="Normaali" xfId="0" builtinId="0"/>
    <cellStyle name="Prosenttia" xfId="1" builtinId="5"/>
    <cellStyle name="Valuutta" xfId="2" builtinId="4"/>
  </cellStyles>
  <dxfs count="18">
    <dxf>
      <fill>
        <patternFill>
          <bgColor theme="8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D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Yhteenveto</a:t>
            </a:r>
          </a:p>
        </c:rich>
      </c:tx>
      <c:layout>
        <c:manualLayout>
          <c:xMode val="edge"/>
          <c:yMode val="edge"/>
          <c:x val="0.4447459690152854"/>
          <c:y val="3.70705621040340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'ESIMERKKI PISTEYTYKSESTÄ'!$D$69</c:f>
              <c:strCache>
                <c:ptCount val="1"/>
                <c:pt idx="0">
                  <c:v>Tarjoushinnan painotetut pisteet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'ESIMERKKI PISTEYTYKSESTÄ'!$C$70:$C$77</c:f>
              <c:strCache>
                <c:ptCount val="8"/>
                <c:pt idx="0">
                  <c:v>Halvin: Urakoitsija 1</c:v>
                </c:pt>
                <c:pt idx="1">
                  <c:v>Kallein: Urakoitsija 2</c:v>
                </c:pt>
                <c:pt idx="2">
                  <c:v>Urakoitsija 3</c:v>
                </c:pt>
                <c:pt idx="3">
                  <c:v>Urakoitsija 4</c:v>
                </c:pt>
                <c:pt idx="4">
                  <c:v>Urakoitsija 5</c:v>
                </c:pt>
                <c:pt idx="5">
                  <c:v>Urakoitsija 6</c:v>
                </c:pt>
                <c:pt idx="6">
                  <c:v>Urakoitsija 7</c:v>
                </c:pt>
                <c:pt idx="7">
                  <c:v>Urakoitsija 8</c:v>
                </c:pt>
              </c:strCache>
            </c:strRef>
          </c:cat>
          <c:val>
            <c:numRef>
              <c:f>'ESIMERKKI PISTEYTYKSESTÄ'!$D$70:$D$77</c:f>
              <c:numCache>
                <c:formatCode>0.00</c:formatCode>
                <c:ptCount val="8"/>
                <c:pt idx="0">
                  <c:v>6</c:v>
                </c:pt>
                <c:pt idx="1">
                  <c:v>0</c:v>
                </c:pt>
                <c:pt idx="2">
                  <c:v>5.7</c:v>
                </c:pt>
                <c:pt idx="3">
                  <c:v>5.0999999999999996</c:v>
                </c:pt>
                <c:pt idx="4">
                  <c:v>5.0249999999999995</c:v>
                </c:pt>
                <c:pt idx="5">
                  <c:v>3.75</c:v>
                </c:pt>
                <c:pt idx="6">
                  <c:v>3</c:v>
                </c:pt>
                <c:pt idx="7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7-49E2-BFF3-50E8D4397309}"/>
            </c:ext>
          </c:extLst>
        </c:ser>
        <c:ser>
          <c:idx val="2"/>
          <c:order val="2"/>
          <c:tx>
            <c:strRef>
              <c:f>'ESIMERKKI PISTEYTYKSESTÄ'!$F$69</c:f>
              <c:strCache>
                <c:ptCount val="1"/>
                <c:pt idx="0">
                  <c:v>Painotetut laadulliset pisteet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'ESIMERKKI PISTEYTYKSESTÄ'!$C$70:$C$77</c:f>
              <c:strCache>
                <c:ptCount val="8"/>
                <c:pt idx="0">
                  <c:v>Halvin: Urakoitsija 1</c:v>
                </c:pt>
                <c:pt idx="1">
                  <c:v>Kallein: Urakoitsija 2</c:v>
                </c:pt>
                <c:pt idx="2">
                  <c:v>Urakoitsija 3</c:v>
                </c:pt>
                <c:pt idx="3">
                  <c:v>Urakoitsija 4</c:v>
                </c:pt>
                <c:pt idx="4">
                  <c:v>Urakoitsija 5</c:v>
                </c:pt>
                <c:pt idx="5">
                  <c:v>Urakoitsija 6</c:v>
                </c:pt>
                <c:pt idx="6">
                  <c:v>Urakoitsija 7</c:v>
                </c:pt>
                <c:pt idx="7">
                  <c:v>Urakoitsija 8</c:v>
                </c:pt>
              </c:strCache>
            </c:strRef>
          </c:cat>
          <c:val>
            <c:numRef>
              <c:f>'ESIMERKKI PISTEYTYKSESTÄ'!$F$70:$F$77</c:f>
              <c:numCache>
                <c:formatCode>0.00</c:formatCode>
                <c:ptCount val="8"/>
                <c:pt idx="0">
                  <c:v>4.0000000000000009</c:v>
                </c:pt>
                <c:pt idx="1">
                  <c:v>3.2000000000000011</c:v>
                </c:pt>
                <c:pt idx="2">
                  <c:v>3.6</c:v>
                </c:pt>
                <c:pt idx="3">
                  <c:v>3.2000000000000011</c:v>
                </c:pt>
                <c:pt idx="4">
                  <c:v>2.8000000000000007</c:v>
                </c:pt>
                <c:pt idx="5">
                  <c:v>2.4000000000000004</c:v>
                </c:pt>
                <c:pt idx="6">
                  <c:v>2.0000000000000004</c:v>
                </c:pt>
                <c:pt idx="7">
                  <c:v>1.6000000000000005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67-49E2-BFF3-50E8D4397309}"/>
            </c:ext>
          </c:extLst>
        </c:ser>
        <c:ser>
          <c:idx val="4"/>
          <c:order val="4"/>
          <c:tx>
            <c:strRef>
              <c:f>'ESIMERKKI PISTEYTYKSESTÄ'!$H$69</c:f>
              <c:strCache>
                <c:ptCount val="1"/>
                <c:pt idx="0">
                  <c:v>Kokonaispisteet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'ESIMERKKI PISTEYTYKSESTÄ'!$C$70:$C$77</c:f>
              <c:strCache>
                <c:ptCount val="8"/>
                <c:pt idx="0">
                  <c:v>Halvin: Urakoitsija 1</c:v>
                </c:pt>
                <c:pt idx="1">
                  <c:v>Kallein: Urakoitsija 2</c:v>
                </c:pt>
                <c:pt idx="2">
                  <c:v>Urakoitsija 3</c:v>
                </c:pt>
                <c:pt idx="3">
                  <c:v>Urakoitsija 4</c:v>
                </c:pt>
                <c:pt idx="4">
                  <c:v>Urakoitsija 5</c:v>
                </c:pt>
                <c:pt idx="5">
                  <c:v>Urakoitsija 6</c:v>
                </c:pt>
                <c:pt idx="6">
                  <c:v>Urakoitsija 7</c:v>
                </c:pt>
                <c:pt idx="7">
                  <c:v>Urakoitsija 8</c:v>
                </c:pt>
              </c:strCache>
            </c:strRef>
          </c:cat>
          <c:val>
            <c:numRef>
              <c:f>'ESIMERKKI PISTEYTYKSESTÄ'!$H$70:$H$77</c:f>
              <c:numCache>
                <c:formatCode>0.00</c:formatCode>
                <c:ptCount val="8"/>
                <c:pt idx="0">
                  <c:v>10</c:v>
                </c:pt>
                <c:pt idx="1">
                  <c:v>3.2000000000000011</c:v>
                </c:pt>
                <c:pt idx="2">
                  <c:v>9.3000000000000007</c:v>
                </c:pt>
                <c:pt idx="3">
                  <c:v>8.3000000000000007</c:v>
                </c:pt>
                <c:pt idx="4">
                  <c:v>7.8250000000000002</c:v>
                </c:pt>
                <c:pt idx="5">
                  <c:v>6.15</c:v>
                </c:pt>
                <c:pt idx="6">
                  <c:v>5</c:v>
                </c:pt>
                <c:pt idx="7">
                  <c:v>3.4750000000000005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67-49E2-BFF3-50E8D439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1293456"/>
        <c:axId val="15612905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'ESIMERKKI PISTEYTYKSESTÄ'!$E$69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'ESIMERKKI PISTEYTYKSESTÄ'!$C$70:$C$77</c15:sqref>
                        </c15:formulaRef>
                      </c:ext>
                    </c:extLst>
                    <c:strCache>
                      <c:ptCount val="8"/>
                      <c:pt idx="0">
                        <c:v>Halvin: Urakoitsija 1</c:v>
                      </c:pt>
                      <c:pt idx="1">
                        <c:v>Kallein: Urakoitsija 2</c:v>
                      </c:pt>
                      <c:pt idx="2">
                        <c:v>Urakoitsija 3</c:v>
                      </c:pt>
                      <c:pt idx="3">
                        <c:v>Urakoitsija 4</c:v>
                      </c:pt>
                      <c:pt idx="4">
                        <c:v>Urakoitsija 5</c:v>
                      </c:pt>
                      <c:pt idx="5">
                        <c:v>Urakoitsija 6</c:v>
                      </c:pt>
                      <c:pt idx="6">
                        <c:v>Urakoitsija 7</c:v>
                      </c:pt>
                      <c:pt idx="7">
                        <c:v>Urakoitsija 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'ESIMERKKI PISTEYTYKSESTÄ'!$E$70:$E$77</c15:sqref>
                        </c15:formulaRef>
                      </c:ext>
                    </c:extLst>
                    <c:numCache>
                      <c:formatCode>0.00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7067-49E2-BFF3-50E8D439730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'ESIMERKKI PISTEYTYKSESTÄ'!$G$69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'ESIMERKKI PISTEYTYKSESTÄ'!$C$70:$C$77</c15:sqref>
                        </c15:formulaRef>
                      </c:ext>
                    </c:extLst>
                    <c:strCache>
                      <c:ptCount val="8"/>
                      <c:pt idx="0">
                        <c:v>Halvin: Urakoitsija 1</c:v>
                      </c:pt>
                      <c:pt idx="1">
                        <c:v>Kallein: Urakoitsija 2</c:v>
                      </c:pt>
                      <c:pt idx="2">
                        <c:v>Urakoitsija 3</c:v>
                      </c:pt>
                      <c:pt idx="3">
                        <c:v>Urakoitsija 4</c:v>
                      </c:pt>
                      <c:pt idx="4">
                        <c:v>Urakoitsija 5</c:v>
                      </c:pt>
                      <c:pt idx="5">
                        <c:v>Urakoitsija 6</c:v>
                      </c:pt>
                      <c:pt idx="6">
                        <c:v>Urakoitsija 7</c:v>
                      </c:pt>
                      <c:pt idx="7">
                        <c:v>Urakoitsija 8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'ESIMERKKI PISTEYTYKSESTÄ'!$G$70:$G$77</c15:sqref>
                        </c15:formulaRef>
                      </c:ext>
                    </c:extLst>
                    <c:numCache>
                      <c:formatCode>0.00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067-49E2-BFF3-50E8D439730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'ESIMERKKI PISTEYTYKSESTÄ'!$I$69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'ESIMERKKI PISTEYTYKSESTÄ'!$C$70:$C$77</c15:sqref>
                        </c15:formulaRef>
                      </c:ext>
                    </c:extLst>
                    <c:strCache>
                      <c:ptCount val="8"/>
                      <c:pt idx="0">
                        <c:v>Halvin: Urakoitsija 1</c:v>
                      </c:pt>
                      <c:pt idx="1">
                        <c:v>Kallein: Urakoitsija 2</c:v>
                      </c:pt>
                      <c:pt idx="2">
                        <c:v>Urakoitsija 3</c:v>
                      </c:pt>
                      <c:pt idx="3">
                        <c:v>Urakoitsija 4</c:v>
                      </c:pt>
                      <c:pt idx="4">
                        <c:v>Urakoitsija 5</c:v>
                      </c:pt>
                      <c:pt idx="5">
                        <c:v>Urakoitsija 6</c:v>
                      </c:pt>
                      <c:pt idx="6">
                        <c:v>Urakoitsija 7</c:v>
                      </c:pt>
                      <c:pt idx="7">
                        <c:v>Urakoitsija 8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'ESIMERKKI PISTEYTYKSESTÄ'!$I$70:$I$77</c15:sqref>
                        </c15:formulaRef>
                      </c:ext>
                    </c:extLst>
                    <c:numCache>
                      <c:formatCode>0.00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7067-49E2-BFF3-50E8D4397309}"/>
                  </c:ext>
                </c:extLst>
              </c15:ser>
            </c15:filteredBarSeries>
          </c:ext>
        </c:extLst>
      </c:barChart>
      <c:catAx>
        <c:axId val="156129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1290544"/>
        <c:crosses val="autoZero"/>
        <c:auto val="1"/>
        <c:lblAlgn val="ctr"/>
        <c:lblOffset val="100"/>
        <c:noMultiLvlLbl val="0"/>
      </c:catAx>
      <c:valAx>
        <c:axId val="156129054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1293456"/>
        <c:crosses val="autoZero"/>
        <c:crossBetween val="between"/>
        <c:majorUnit val="1"/>
        <c:min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19846363155154"/>
          <c:y val="0.90032310408515592"/>
          <c:w val="0.58755178462844115"/>
          <c:h val="9.8044054808504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="1"/>
              <a:t>Yhteenveto</a:t>
            </a:r>
          </a:p>
        </c:rich>
      </c:tx>
      <c:layout>
        <c:manualLayout>
          <c:xMode val="edge"/>
          <c:yMode val="edge"/>
          <c:x val="0.4447459690152854"/>
          <c:y val="3.70705621040340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'TYHJÄ POHJA'!$D$69</c:f>
              <c:strCache>
                <c:ptCount val="1"/>
                <c:pt idx="0">
                  <c:v>Tarjoushinnan painotetut pisteet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'TYHJÄ POHJA'!$C$70:$C$77</c:f>
              <c:strCache>
                <c:ptCount val="8"/>
                <c:pt idx="0">
                  <c:v>Halvin:</c:v>
                </c:pt>
                <c:pt idx="1">
                  <c:v>Kallein: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strCache>
            </c:strRef>
          </c:cat>
          <c:val>
            <c:numRef>
              <c:f>'TYHJÄ POHJA'!$D$70:$D$77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8-456D-8062-1E8AC9434593}"/>
            </c:ext>
          </c:extLst>
        </c:ser>
        <c:ser>
          <c:idx val="2"/>
          <c:order val="2"/>
          <c:tx>
            <c:strRef>
              <c:f>'TYHJÄ POHJA'!$F$69</c:f>
              <c:strCache>
                <c:ptCount val="1"/>
                <c:pt idx="0">
                  <c:v>Painotetut laadulliset pisteet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'TYHJÄ POHJA'!$C$70:$C$77</c:f>
              <c:strCache>
                <c:ptCount val="8"/>
                <c:pt idx="0">
                  <c:v>Halvin:</c:v>
                </c:pt>
                <c:pt idx="1">
                  <c:v>Kallein: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strCache>
            </c:strRef>
          </c:cat>
          <c:val>
            <c:numRef>
              <c:f>'TYHJÄ POHJA'!$F$70:$F$77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28-456D-8062-1E8AC9434593}"/>
            </c:ext>
          </c:extLst>
        </c:ser>
        <c:ser>
          <c:idx val="4"/>
          <c:order val="4"/>
          <c:tx>
            <c:strRef>
              <c:f>'TYHJÄ POHJA'!$H$69</c:f>
              <c:strCache>
                <c:ptCount val="1"/>
                <c:pt idx="0">
                  <c:v>Kokonaispisteet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'TYHJÄ POHJA'!$C$70:$C$77</c:f>
              <c:strCache>
                <c:ptCount val="8"/>
                <c:pt idx="0">
                  <c:v>Halvin:</c:v>
                </c:pt>
                <c:pt idx="1">
                  <c:v>Kallein: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strCache>
            </c:strRef>
          </c:cat>
          <c:val>
            <c:numRef>
              <c:f>'TYHJÄ POHJA'!$H$70:$H$77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28-456D-8062-1E8AC9434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1293456"/>
        <c:axId val="15612905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'TYHJÄ POHJA'!$E$69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'TYHJÄ POHJA'!$C$70:$C$77</c15:sqref>
                        </c15:formulaRef>
                      </c:ext>
                    </c:extLst>
                    <c:strCache>
                      <c:ptCount val="8"/>
                      <c:pt idx="0">
                        <c:v>Halvin:</c:v>
                      </c:pt>
                      <c:pt idx="1">
                        <c:v>Kallein: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'TYHJÄ POHJA'!$E$70:$E$77</c15:sqref>
                        </c15:formulaRef>
                      </c:ext>
                    </c:extLst>
                    <c:numCache>
                      <c:formatCode>0.00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F28-456D-8062-1E8AC943459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'TYHJÄ POHJA'!$G$69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'TYHJÄ POHJA'!$C$70:$C$77</c15:sqref>
                        </c15:formulaRef>
                      </c:ext>
                    </c:extLst>
                    <c:strCache>
                      <c:ptCount val="8"/>
                      <c:pt idx="0">
                        <c:v>Halvin:</c:v>
                      </c:pt>
                      <c:pt idx="1">
                        <c:v>Kallein: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'TYHJÄ POHJA'!$G$70:$G$77</c15:sqref>
                        </c15:formulaRef>
                      </c:ext>
                    </c:extLst>
                    <c:numCache>
                      <c:formatCode>0.00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F28-456D-8062-1E8AC943459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'TYHJÄ POHJA'!$I$69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'TYHJÄ POHJA'!$C$70:$C$77</c15:sqref>
                        </c15:formulaRef>
                      </c:ext>
                    </c:extLst>
                    <c:strCache>
                      <c:ptCount val="8"/>
                      <c:pt idx="0">
                        <c:v>Halvin:</c:v>
                      </c:pt>
                      <c:pt idx="1">
                        <c:v>Kallein: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'TYHJÄ POHJA'!$I$70:$I$77</c15:sqref>
                        </c15:formulaRef>
                      </c:ext>
                    </c:extLst>
                    <c:numCache>
                      <c:formatCode>0.00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4F28-456D-8062-1E8AC9434593}"/>
                  </c:ext>
                </c:extLst>
              </c15:ser>
            </c15:filteredBarSeries>
          </c:ext>
        </c:extLst>
      </c:barChart>
      <c:catAx>
        <c:axId val="156129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1290544"/>
        <c:crosses val="autoZero"/>
        <c:auto val="1"/>
        <c:lblAlgn val="ctr"/>
        <c:lblOffset val="100"/>
        <c:noMultiLvlLbl val="0"/>
      </c:catAx>
      <c:valAx>
        <c:axId val="156129054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61293456"/>
        <c:crosses val="autoZero"/>
        <c:crossBetween val="between"/>
        <c:majorUnit val="1"/>
        <c:min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19846363155154"/>
          <c:y val="0.90032310408515592"/>
          <c:w val="0.58755178462844115"/>
          <c:h val="9.8044054808504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6524</xdr:colOff>
      <xdr:row>80</xdr:row>
      <xdr:rowOff>174625</xdr:rowOff>
    </xdr:from>
    <xdr:to>
      <xdr:col>8</xdr:col>
      <xdr:colOff>619125</xdr:colOff>
      <xdr:row>109</xdr:row>
      <xdr:rowOff>44823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6524</xdr:colOff>
      <xdr:row>80</xdr:row>
      <xdr:rowOff>174625</xdr:rowOff>
    </xdr:from>
    <xdr:to>
      <xdr:col>8</xdr:col>
      <xdr:colOff>619125</xdr:colOff>
      <xdr:row>109</xdr:row>
      <xdr:rowOff>44823</xdr:rowOff>
    </xdr:to>
    <xdr:graphicFrame macro="">
      <xdr:nvGraphicFramePr>
        <xdr:cNvPr id="2" name="Kaavi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3"/>
  <sheetViews>
    <sheetView tabSelected="1" zoomScale="85" zoomScaleNormal="85" workbookViewId="0">
      <selection activeCell="K49" sqref="K49"/>
    </sheetView>
  </sheetViews>
  <sheetFormatPr defaultRowHeight="15" x14ac:dyDescent="0.25"/>
  <cols>
    <col min="1" max="1" width="2.42578125" style="9" customWidth="1"/>
    <col min="2" max="2" width="2.5703125" style="9" customWidth="1"/>
    <col min="3" max="3" width="34.42578125" style="9" customWidth="1"/>
    <col min="4" max="4" width="22.7109375" style="9" customWidth="1"/>
    <col min="5" max="5" width="14.7109375" style="9" customWidth="1"/>
    <col min="6" max="6" width="15" style="9" customWidth="1"/>
    <col min="7" max="7" width="18.7109375" style="9" customWidth="1"/>
    <col min="8" max="8" width="19.5703125" style="9" customWidth="1"/>
    <col min="9" max="9" width="12.28515625" style="9" customWidth="1"/>
    <col min="10" max="25" width="11.42578125" style="9" customWidth="1"/>
    <col min="26" max="26" width="9.140625" style="9"/>
    <col min="27" max="27" width="16.85546875" style="9" bestFit="1" customWidth="1"/>
    <col min="28" max="31" width="9.140625" style="9"/>
    <col min="32" max="32" width="11.7109375" style="9" customWidth="1"/>
    <col min="33" max="35" width="9.140625" style="9"/>
    <col min="36" max="36" width="11.140625" style="9" customWidth="1"/>
    <col min="37" max="37" width="9.7109375" style="9" customWidth="1"/>
    <col min="38" max="39" width="9.140625" style="9"/>
    <col min="40" max="40" width="11.7109375" style="9" customWidth="1"/>
    <col min="41" max="16384" width="9.140625" style="9"/>
  </cols>
  <sheetData>
    <row r="1" spans="2:27" ht="31.5" customHeight="1" x14ac:dyDescent="0.25"/>
    <row r="2" spans="2:27" ht="14.25" customHeight="1" x14ac:dyDescent="0.25">
      <c r="C2" s="10" t="s">
        <v>62</v>
      </c>
      <c r="D2" s="11"/>
      <c r="E2" s="11"/>
      <c r="F2" s="11"/>
    </row>
    <row r="3" spans="2:27" ht="29.25" customHeight="1" x14ac:dyDescent="0.45">
      <c r="C3" s="12" t="s">
        <v>32</v>
      </c>
      <c r="D3" s="13"/>
      <c r="E3" s="13"/>
      <c r="F3" s="13"/>
      <c r="G3" s="14"/>
      <c r="H3" s="14"/>
    </row>
    <row r="4" spans="2:27" ht="29.25" customHeight="1" x14ac:dyDescent="0.35">
      <c r="C4" s="15" t="s">
        <v>33</v>
      </c>
      <c r="D4" s="13"/>
      <c r="E4" s="13"/>
      <c r="F4" s="13"/>
      <c r="G4" s="14"/>
      <c r="H4" s="14"/>
      <c r="I4" s="16"/>
      <c r="J4" s="16"/>
      <c r="K4" s="16"/>
      <c r="L4" s="16"/>
      <c r="M4" s="16"/>
      <c r="N4" s="16"/>
    </row>
    <row r="5" spans="2:27" ht="29.25" customHeight="1" x14ac:dyDescent="0.35">
      <c r="C5" s="17"/>
      <c r="D5" s="18"/>
      <c r="E5" s="18"/>
      <c r="F5" s="18"/>
      <c r="G5" s="18"/>
      <c r="H5" s="18"/>
      <c r="I5" s="19"/>
      <c r="J5" s="19"/>
      <c r="K5" s="19"/>
      <c r="L5" s="19"/>
      <c r="M5" s="19"/>
      <c r="N5" s="19"/>
    </row>
    <row r="6" spans="2:27" ht="19.5" customHeight="1" x14ac:dyDescent="0.25"/>
    <row r="7" spans="2:27" ht="17.25" customHeight="1" x14ac:dyDescent="0.25">
      <c r="C7" s="20" t="s">
        <v>18</v>
      </c>
      <c r="D7" s="21"/>
      <c r="E7" s="21"/>
      <c r="F7" s="21"/>
      <c r="G7" s="21"/>
      <c r="H7" s="22"/>
      <c r="I7" s="22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2:27" ht="17.25" customHeight="1" x14ac:dyDescent="0.25">
      <c r="C8" s="24" t="s">
        <v>26</v>
      </c>
      <c r="D8" s="24"/>
      <c r="E8" s="24"/>
      <c r="F8" s="24"/>
      <c r="G8" s="24"/>
      <c r="H8" s="22"/>
      <c r="I8" s="22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2:27" ht="17.25" customHeight="1" x14ac:dyDescent="0.25">
      <c r="C9" s="24"/>
      <c r="D9" s="24"/>
      <c r="E9" s="24"/>
      <c r="F9" s="24"/>
      <c r="G9" s="24"/>
      <c r="H9" s="22"/>
      <c r="I9" s="22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5"/>
      <c r="V9" s="23"/>
      <c r="W9" s="23"/>
      <c r="X9" s="23"/>
      <c r="Y9" s="23"/>
      <c r="Z9" s="23"/>
      <c r="AA9" s="23"/>
    </row>
    <row r="10" spans="2:27" ht="17.25" customHeight="1" x14ac:dyDescent="0.25">
      <c r="C10" s="26" t="s">
        <v>27</v>
      </c>
      <c r="D10" s="26"/>
      <c r="E10" s="26"/>
      <c r="F10" s="26"/>
      <c r="G10" s="27"/>
      <c r="H10" s="22"/>
      <c r="I10" s="22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2:27" ht="17.25" customHeight="1" x14ac:dyDescent="0.25">
      <c r="C11" s="28" t="s">
        <v>61</v>
      </c>
      <c r="D11" s="28"/>
      <c r="E11" s="28"/>
      <c r="F11" s="28"/>
      <c r="G11" s="27"/>
      <c r="H11" s="22"/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2:27" ht="17.25" customHeight="1" x14ac:dyDescent="0.25">
      <c r="C12" s="26" t="s">
        <v>40</v>
      </c>
      <c r="D12" s="26"/>
      <c r="E12" s="26"/>
      <c r="F12" s="26"/>
      <c r="G12" s="27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2:27" ht="17.25" customHeight="1" x14ac:dyDescent="0.25">
      <c r="C13" s="27" t="s">
        <v>41</v>
      </c>
      <c r="D13" s="21"/>
      <c r="E13" s="21"/>
      <c r="F13" s="21"/>
      <c r="G13" s="21"/>
      <c r="H13" s="22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2:27" ht="17.25" customHeight="1" thickBot="1" x14ac:dyDescent="0.3">
      <c r="B14" s="29"/>
      <c r="C14" s="30" t="s">
        <v>42</v>
      </c>
      <c r="D14" s="31"/>
      <c r="E14" s="31"/>
      <c r="F14" s="31"/>
      <c r="G14" s="31"/>
      <c r="H14" s="31"/>
      <c r="I14" s="21"/>
      <c r="J14" s="32"/>
      <c r="K14" s="32"/>
      <c r="L14" s="32"/>
      <c r="M14" s="32"/>
      <c r="N14" s="32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2:27" ht="17.25" customHeight="1" x14ac:dyDescent="0.25">
      <c r="C15" s="23"/>
      <c r="D15" s="23"/>
      <c r="E15" s="23"/>
      <c r="F15" s="23"/>
      <c r="G15" s="23"/>
      <c r="H15" s="23"/>
      <c r="I15" s="32"/>
      <c r="J15" s="32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2:27" ht="17.25" customHeight="1" x14ac:dyDescent="0.25">
      <c r="B16" s="33" t="s">
        <v>15</v>
      </c>
      <c r="C16" s="27" t="s">
        <v>30</v>
      </c>
      <c r="D16" s="21"/>
      <c r="E16" s="21"/>
      <c r="F16" s="34"/>
      <c r="G16" s="34"/>
      <c r="H16" s="22"/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2:27" ht="17.25" customHeight="1" x14ac:dyDescent="0.25"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2:27" ht="17.25" customHeight="1" x14ac:dyDescent="0.25">
      <c r="B18" s="35"/>
      <c r="C18" s="36" t="s">
        <v>16</v>
      </c>
      <c r="D18" s="1">
        <v>0.4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2:27" ht="17.25" customHeight="1" x14ac:dyDescent="0.25">
      <c r="C19" s="36" t="s">
        <v>17</v>
      </c>
      <c r="D19" s="37">
        <f>100%-D18</f>
        <v>0.6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2:27" ht="17.25" customHeight="1" x14ac:dyDescent="0.25">
      <c r="C20" s="38" t="s">
        <v>3</v>
      </c>
      <c r="D20" s="37">
        <f>D18+D19</f>
        <v>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2:27" ht="57" customHeight="1" x14ac:dyDescent="0.25">
      <c r="C21" s="38"/>
      <c r="D21" s="39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2:27" ht="17.25" customHeight="1" x14ac:dyDescent="0.25"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2:27" ht="17.25" customHeight="1" x14ac:dyDescent="0.25"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40"/>
      <c r="S23" s="23"/>
      <c r="T23" s="23"/>
      <c r="U23" s="23"/>
      <c r="V23" s="23"/>
      <c r="W23" s="23"/>
      <c r="X23" s="23"/>
      <c r="Y23" s="23"/>
      <c r="Z23" s="23"/>
      <c r="AA23" s="23"/>
    </row>
    <row r="24" spans="2:27" ht="17.25" customHeight="1" x14ac:dyDescent="0.25">
      <c r="B24" s="33" t="s">
        <v>19</v>
      </c>
      <c r="C24" s="24" t="s">
        <v>49</v>
      </c>
      <c r="D24" s="24"/>
      <c r="E24" s="24"/>
      <c r="F24" s="24"/>
      <c r="G24" s="24"/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41"/>
      <c r="S24" s="23"/>
      <c r="T24" s="23"/>
      <c r="U24" s="23"/>
      <c r="V24" s="23"/>
      <c r="W24" s="23"/>
      <c r="X24" s="23"/>
      <c r="Y24" s="23"/>
      <c r="Z24" s="23"/>
      <c r="AA24" s="23"/>
    </row>
    <row r="25" spans="2:27" ht="17.25" customHeight="1" x14ac:dyDescent="0.25">
      <c r="B25" s="42"/>
      <c r="C25" s="24"/>
      <c r="D25" s="24"/>
      <c r="E25" s="24"/>
      <c r="F25" s="24"/>
      <c r="G25" s="24"/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41"/>
      <c r="S25" s="23"/>
      <c r="T25" s="23"/>
      <c r="U25" s="23"/>
      <c r="V25" s="23"/>
      <c r="W25" s="23"/>
      <c r="X25" s="23"/>
      <c r="Y25" s="23"/>
      <c r="Z25" s="23"/>
      <c r="AA25" s="23"/>
    </row>
    <row r="26" spans="2:27" ht="17.25" customHeight="1" x14ac:dyDescent="0.25">
      <c r="B26" s="42"/>
      <c r="C26" s="43" t="s">
        <v>47</v>
      </c>
      <c r="D26" s="27"/>
      <c r="E26" s="27"/>
      <c r="F26" s="27"/>
      <c r="G26" s="27"/>
      <c r="H26" s="27"/>
      <c r="I26" s="27"/>
      <c r="J26" s="44"/>
      <c r="K26" s="44"/>
      <c r="L26" s="44"/>
      <c r="M26" s="23"/>
      <c r="N26" s="23"/>
      <c r="O26" s="23"/>
      <c r="P26" s="23"/>
      <c r="Q26" s="23"/>
      <c r="R26" s="41"/>
      <c r="S26" s="23"/>
      <c r="T26" s="23"/>
      <c r="U26" s="23"/>
      <c r="V26" s="23"/>
      <c r="W26" s="23"/>
      <c r="X26" s="23"/>
      <c r="Y26" s="23"/>
      <c r="Z26" s="23"/>
      <c r="AA26" s="23"/>
    </row>
    <row r="27" spans="2:27" ht="17.25" customHeight="1" x14ac:dyDescent="0.25">
      <c r="C27" s="45" t="s">
        <v>59</v>
      </c>
      <c r="D27" s="45"/>
      <c r="E27" s="45"/>
      <c r="F27" s="45"/>
      <c r="G27" s="45"/>
      <c r="H27" s="45"/>
      <c r="I27" s="45"/>
      <c r="J27" s="44"/>
      <c r="K27" s="44"/>
      <c r="L27" s="44"/>
      <c r="M27" s="23"/>
      <c r="N27" s="23"/>
      <c r="O27" s="23"/>
      <c r="P27" s="23"/>
      <c r="Q27" s="23"/>
      <c r="R27" s="41"/>
      <c r="S27" s="23"/>
      <c r="T27" s="23"/>
      <c r="U27" s="23"/>
      <c r="V27" s="23"/>
      <c r="W27" s="23"/>
      <c r="X27" s="23"/>
      <c r="Y27" s="23"/>
      <c r="Z27" s="23"/>
      <c r="AA27" s="23"/>
    </row>
    <row r="28" spans="2:27" ht="17.25" customHeight="1" x14ac:dyDescent="0.25">
      <c r="C28" s="45" t="s">
        <v>58</v>
      </c>
      <c r="D28" s="45"/>
      <c r="E28" s="45"/>
      <c r="F28" s="45"/>
      <c r="G28" s="45"/>
      <c r="H28" s="45"/>
      <c r="I28" s="45"/>
      <c r="J28" s="44"/>
      <c r="K28" s="44"/>
      <c r="L28" s="44"/>
      <c r="M28" s="23"/>
      <c r="N28" s="23"/>
      <c r="O28" s="32"/>
      <c r="P28" s="32"/>
      <c r="Q28" s="32"/>
      <c r="R28" s="46"/>
      <c r="S28" s="32"/>
      <c r="T28" s="32"/>
      <c r="U28" s="23"/>
      <c r="V28" s="23"/>
      <c r="W28" s="23"/>
      <c r="X28" s="23"/>
      <c r="Y28" s="23"/>
      <c r="Z28" s="23"/>
      <c r="AA28" s="23"/>
    </row>
    <row r="29" spans="2:27" ht="17.25" customHeight="1" x14ac:dyDescent="0.25">
      <c r="C29" s="45" t="s">
        <v>60</v>
      </c>
      <c r="D29" s="45"/>
      <c r="E29" s="45"/>
      <c r="F29" s="45"/>
      <c r="G29" s="45"/>
      <c r="H29" s="45"/>
      <c r="I29" s="45"/>
      <c r="J29" s="44"/>
      <c r="K29" s="44"/>
      <c r="L29" s="44"/>
      <c r="M29" s="23"/>
      <c r="N29" s="23"/>
      <c r="O29" s="32"/>
      <c r="P29" s="32"/>
      <c r="Q29" s="32"/>
      <c r="R29" s="46"/>
      <c r="S29" s="32"/>
      <c r="T29" s="32"/>
      <c r="U29" s="23"/>
      <c r="V29" s="23"/>
      <c r="W29" s="23"/>
      <c r="X29" s="23"/>
      <c r="Y29" s="23"/>
      <c r="Z29" s="23"/>
      <c r="AA29" s="23"/>
    </row>
    <row r="30" spans="2:27" ht="15" customHeight="1" x14ac:dyDescent="0.2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2:27" ht="35.25" customHeight="1" x14ac:dyDescent="0.25">
      <c r="C31" s="47" t="s">
        <v>20</v>
      </c>
      <c r="D31" s="48" t="s">
        <v>21</v>
      </c>
      <c r="E31" s="49" t="s">
        <v>34</v>
      </c>
      <c r="F31" s="50" t="s">
        <v>2</v>
      </c>
      <c r="H31" s="51"/>
      <c r="I31" s="51"/>
      <c r="J31" s="51"/>
      <c r="K31" s="51"/>
      <c r="L31" s="51"/>
      <c r="M31" s="51"/>
    </row>
    <row r="32" spans="2:27" ht="17.25" customHeight="1" x14ac:dyDescent="0.25">
      <c r="C32" s="2" t="s">
        <v>54</v>
      </c>
      <c r="D32" s="3">
        <v>3000000</v>
      </c>
      <c r="E32" s="8">
        <v>0</v>
      </c>
      <c r="F32" s="52">
        <f>D19*10</f>
        <v>6</v>
      </c>
      <c r="G32" s="53" t="str">
        <f>IF(D32=MIN(D32:D39),"","VIRHE: SYÖTÄ HALVIN TARJOUSHINTA")</f>
        <v/>
      </c>
      <c r="H32" s="51"/>
      <c r="I32" s="51"/>
      <c r="J32" s="51"/>
      <c r="K32" s="54"/>
      <c r="L32" s="51"/>
      <c r="M32" s="51"/>
    </row>
    <row r="33" spans="2:27" ht="17.25" customHeight="1" x14ac:dyDescent="0.25">
      <c r="C33" s="2" t="s">
        <v>55</v>
      </c>
      <c r="D33" s="4">
        <v>3400000</v>
      </c>
      <c r="E33" s="8">
        <f>IF(D33&gt;0,D33-D32,"")</f>
        <v>400000</v>
      </c>
      <c r="F33" s="52">
        <v>0</v>
      </c>
      <c r="G33" s="53" t="str">
        <f>IF(D33=MAX(D32:D39),"","VIRHE: SYÖTÄ KALLEIN TARJOUSHINTA")</f>
        <v/>
      </c>
      <c r="H33" s="51"/>
      <c r="I33" s="51"/>
      <c r="J33" s="51"/>
      <c r="K33" s="51"/>
      <c r="L33" s="51"/>
      <c r="M33" s="51"/>
    </row>
    <row r="34" spans="2:27" ht="17.25" customHeight="1" x14ac:dyDescent="0.25">
      <c r="C34" s="2" t="s">
        <v>50</v>
      </c>
      <c r="D34" s="4">
        <v>3020000</v>
      </c>
      <c r="E34" s="8">
        <f>IF(D34&gt;0,D34-D32,"")</f>
        <v>20000</v>
      </c>
      <c r="F34" s="52">
        <f>(10-(10*E34/E33))*D19</f>
        <v>5.7</v>
      </c>
      <c r="H34" s="51"/>
      <c r="I34" s="51"/>
      <c r="J34" s="51"/>
      <c r="K34" s="51"/>
      <c r="L34" s="51"/>
      <c r="M34" s="51"/>
    </row>
    <row r="35" spans="2:27" ht="17.25" customHeight="1" x14ac:dyDescent="0.25">
      <c r="C35" s="2" t="s">
        <v>51</v>
      </c>
      <c r="D35" s="4">
        <v>3060000</v>
      </c>
      <c r="E35" s="8">
        <f>IF(D35&gt;0,D35-D32,"")</f>
        <v>60000</v>
      </c>
      <c r="F35" s="52">
        <f>(10-(10*E35/E33))*D19</f>
        <v>5.0999999999999996</v>
      </c>
      <c r="H35" s="51"/>
      <c r="I35" s="51"/>
      <c r="J35" s="51"/>
      <c r="K35" s="51"/>
      <c r="L35" s="51"/>
      <c r="M35" s="51"/>
    </row>
    <row r="36" spans="2:27" ht="17.25" customHeight="1" x14ac:dyDescent="0.25">
      <c r="C36" s="2" t="s">
        <v>52</v>
      </c>
      <c r="D36" s="4">
        <v>3065000</v>
      </c>
      <c r="E36" s="8">
        <f>IF(D36&gt;0,D36-D32,"")</f>
        <v>65000</v>
      </c>
      <c r="F36" s="52">
        <f>(10-(10*E36/E33))*D19</f>
        <v>5.0249999999999995</v>
      </c>
      <c r="H36" s="51"/>
      <c r="I36" s="51"/>
      <c r="J36" s="51"/>
      <c r="K36" s="51"/>
      <c r="L36" s="51"/>
      <c r="M36" s="51"/>
    </row>
    <row r="37" spans="2:27" ht="17.25" customHeight="1" x14ac:dyDescent="0.25">
      <c r="C37" s="2" t="s">
        <v>53</v>
      </c>
      <c r="D37" s="4">
        <v>3150000</v>
      </c>
      <c r="E37" s="8">
        <f>IF(D37&gt;0,D37-D32,"")</f>
        <v>150000</v>
      </c>
      <c r="F37" s="52">
        <f>(10-(10*E37/E33))*D19</f>
        <v>3.75</v>
      </c>
      <c r="H37" s="23"/>
      <c r="I37" s="23"/>
      <c r="J37" s="23"/>
      <c r="K37" s="23"/>
      <c r="L37" s="23"/>
      <c r="M37" s="23"/>
    </row>
    <row r="38" spans="2:27" ht="17.25" customHeight="1" x14ac:dyDescent="0.25">
      <c r="C38" s="2" t="s">
        <v>56</v>
      </c>
      <c r="D38" s="4">
        <v>3200000</v>
      </c>
      <c r="E38" s="8">
        <f>IF(D38&gt;0,D38-D32,"")</f>
        <v>200000</v>
      </c>
      <c r="F38" s="52">
        <f>(10-(10*E38/E33))*D19</f>
        <v>3</v>
      </c>
      <c r="H38" s="23"/>
      <c r="I38" s="23"/>
      <c r="J38" s="23"/>
      <c r="K38" s="23"/>
      <c r="L38" s="23"/>
      <c r="M38" s="23"/>
    </row>
    <row r="39" spans="2:27" ht="17.25" customHeight="1" x14ac:dyDescent="0.25">
      <c r="C39" s="2" t="s">
        <v>57</v>
      </c>
      <c r="D39" s="4">
        <v>3275000</v>
      </c>
      <c r="E39" s="8">
        <f>IF(D39&gt;0,D39-D32,"")</f>
        <v>275000</v>
      </c>
      <c r="F39" s="52">
        <f>(10-(10*E39/E33))*D19</f>
        <v>1.875</v>
      </c>
      <c r="H39" s="23"/>
      <c r="I39" s="23"/>
      <c r="J39" s="23"/>
      <c r="K39" s="23"/>
      <c r="L39" s="23"/>
      <c r="M39" s="23"/>
    </row>
    <row r="40" spans="2:27" ht="6" customHeight="1" x14ac:dyDescent="0.25">
      <c r="C40" s="23"/>
      <c r="D40" s="55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2:27" ht="17.25" customHeight="1" x14ac:dyDescent="0.25">
      <c r="C41" s="56" t="s">
        <v>22</v>
      </c>
      <c r="D41" s="57">
        <f>AVERAGE(D32:D39)</f>
        <v>3146250</v>
      </c>
      <c r="E41" s="23"/>
      <c r="F41" s="23"/>
      <c r="G41" s="23"/>
      <c r="H41" s="23"/>
      <c r="I41" s="23"/>
      <c r="J41" s="32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2:27" ht="16.5" customHeight="1" x14ac:dyDescent="0.25">
      <c r="C42" s="23"/>
      <c r="D42" s="55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2:27" ht="16.5" customHeight="1" x14ac:dyDescent="0.25">
      <c r="C43" s="23"/>
      <c r="D43" s="55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2:27" ht="17.25" customHeight="1" x14ac:dyDescent="0.2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2:27" ht="17.25" customHeight="1" x14ac:dyDescent="0.25">
      <c r="B45" s="58" t="s">
        <v>28</v>
      </c>
      <c r="C45" s="27" t="s">
        <v>37</v>
      </c>
      <c r="D45" s="21"/>
      <c r="E45" s="21"/>
      <c r="F45" s="21"/>
      <c r="G45" s="21"/>
      <c r="H45" s="22"/>
      <c r="I45" s="22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2:27" ht="17.25" customHeight="1" x14ac:dyDescent="0.25">
      <c r="C46" s="27" t="s">
        <v>23</v>
      </c>
      <c r="D46" s="21"/>
      <c r="E46" s="21"/>
      <c r="F46" s="21"/>
      <c r="G46" s="21"/>
      <c r="H46" s="22"/>
      <c r="I46" s="22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2:27" ht="17.25" customHeight="1" x14ac:dyDescent="0.25">
      <c r="C47" s="27"/>
      <c r="D47" s="21"/>
      <c r="E47" s="21"/>
      <c r="F47" s="21"/>
      <c r="G47" s="21"/>
      <c r="H47" s="22"/>
      <c r="I47" s="22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2:27" ht="17.25" customHeight="1" x14ac:dyDescent="0.25">
      <c r="B48" s="58" t="s">
        <v>36</v>
      </c>
      <c r="C48" s="27" t="s">
        <v>38</v>
      </c>
      <c r="D48" s="27"/>
      <c r="E48" s="27"/>
      <c r="F48" s="27"/>
      <c r="G48" s="21"/>
      <c r="H48" s="22"/>
      <c r="I48" s="22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2:30" ht="17.25" customHeight="1" x14ac:dyDescent="0.25">
      <c r="B49" s="59"/>
      <c r="C49" s="27" t="s">
        <v>39</v>
      </c>
      <c r="D49" s="27"/>
      <c r="E49" s="27"/>
      <c r="F49" s="27"/>
      <c r="G49" s="21"/>
      <c r="H49" s="22"/>
      <c r="I49" s="22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2:30" ht="40.5" customHeight="1" x14ac:dyDescent="0.25">
      <c r="B50" s="59"/>
      <c r="C50" s="44"/>
      <c r="D50" s="44"/>
      <c r="E50" s="44"/>
      <c r="F50" s="44"/>
      <c r="G50" s="51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2:30" ht="17.25" customHeight="1" thickBot="1" x14ac:dyDescent="0.4">
      <c r="C51" s="23"/>
      <c r="D51" s="23"/>
      <c r="E51" s="23"/>
      <c r="F51" s="23"/>
      <c r="G51" s="23"/>
      <c r="H51" s="23"/>
      <c r="I51" s="60" t="s">
        <v>28</v>
      </c>
      <c r="J51" s="60" t="s">
        <v>29</v>
      </c>
      <c r="K51" s="61"/>
      <c r="L51" s="60"/>
      <c r="M51" s="23"/>
      <c r="N51" s="60"/>
      <c r="O51" s="23"/>
      <c r="P51" s="60"/>
      <c r="Q51" s="23"/>
      <c r="R51" s="60"/>
      <c r="S51" s="23"/>
      <c r="T51" s="60"/>
      <c r="U51" s="23"/>
      <c r="V51" s="60"/>
      <c r="W51" s="23"/>
      <c r="X51" s="60"/>
      <c r="Y51" s="23"/>
      <c r="Z51" s="23"/>
      <c r="AA51" s="23"/>
    </row>
    <row r="52" spans="2:30" ht="17.25" customHeight="1" x14ac:dyDescent="0.25">
      <c r="C52" s="23"/>
      <c r="D52" s="62" t="s">
        <v>10</v>
      </c>
      <c r="E52" s="62"/>
      <c r="F52" s="62"/>
      <c r="G52" s="62"/>
      <c r="H52" s="63" t="s">
        <v>46</v>
      </c>
      <c r="I52" s="64"/>
      <c r="J52" s="65" t="str">
        <f>C32</f>
        <v>Halvin: Urakoitsija 1</v>
      </c>
      <c r="K52" s="66"/>
      <c r="L52" s="65" t="str">
        <f>C33</f>
        <v>Kallein: Urakoitsija 2</v>
      </c>
      <c r="M52" s="66"/>
      <c r="N52" s="65" t="str">
        <f>C34</f>
        <v>Urakoitsija 3</v>
      </c>
      <c r="O52" s="66"/>
      <c r="P52" s="65" t="str">
        <f>C35</f>
        <v>Urakoitsija 4</v>
      </c>
      <c r="Q52" s="66"/>
      <c r="R52" s="65" t="str">
        <f>C36</f>
        <v>Urakoitsija 5</v>
      </c>
      <c r="S52" s="66"/>
      <c r="T52" s="65" t="str">
        <f>C37</f>
        <v>Urakoitsija 6</v>
      </c>
      <c r="U52" s="66"/>
      <c r="V52" s="65" t="str">
        <f>C38</f>
        <v>Urakoitsija 7</v>
      </c>
      <c r="W52" s="66"/>
      <c r="X52" s="65" t="str">
        <f>C39</f>
        <v>Urakoitsija 8</v>
      </c>
      <c r="Y52" s="66"/>
      <c r="Z52" s="97"/>
      <c r="AA52" s="97"/>
      <c r="AB52" s="98"/>
      <c r="AC52" s="98"/>
      <c r="AD52" s="99"/>
    </row>
    <row r="53" spans="2:30" ht="28.5" customHeight="1" x14ac:dyDescent="0.25">
      <c r="C53" s="23"/>
      <c r="D53" s="62"/>
      <c r="E53" s="62"/>
      <c r="F53" s="62"/>
      <c r="G53" s="62"/>
      <c r="H53" s="67" t="s">
        <v>43</v>
      </c>
      <c r="I53" s="68" t="s">
        <v>4</v>
      </c>
      <c r="J53" s="69" t="s">
        <v>45</v>
      </c>
      <c r="K53" s="70" t="s">
        <v>44</v>
      </c>
      <c r="L53" s="69" t="s">
        <v>45</v>
      </c>
      <c r="M53" s="70" t="s">
        <v>44</v>
      </c>
      <c r="N53" s="69" t="s">
        <v>45</v>
      </c>
      <c r="O53" s="70" t="s">
        <v>44</v>
      </c>
      <c r="P53" s="69" t="s">
        <v>45</v>
      </c>
      <c r="Q53" s="70" t="s">
        <v>44</v>
      </c>
      <c r="R53" s="69" t="s">
        <v>45</v>
      </c>
      <c r="S53" s="70" t="s">
        <v>44</v>
      </c>
      <c r="T53" s="69" t="s">
        <v>45</v>
      </c>
      <c r="U53" s="70" t="s">
        <v>44</v>
      </c>
      <c r="V53" s="69" t="s">
        <v>45</v>
      </c>
      <c r="W53" s="70" t="s">
        <v>44</v>
      </c>
      <c r="X53" s="69" t="s">
        <v>45</v>
      </c>
      <c r="Y53" s="70" t="s">
        <v>44</v>
      </c>
      <c r="Z53" s="32"/>
      <c r="AA53" s="32"/>
      <c r="AB53" s="99"/>
      <c r="AC53" s="99"/>
      <c r="AD53" s="99"/>
    </row>
    <row r="54" spans="2:30" ht="17.25" customHeight="1" x14ac:dyDescent="0.25">
      <c r="C54" s="62" t="s">
        <v>7</v>
      </c>
      <c r="D54" s="100" t="s">
        <v>9</v>
      </c>
      <c r="E54" s="100"/>
      <c r="F54" s="100"/>
      <c r="G54" s="100"/>
      <c r="H54" s="37">
        <v>0.2</v>
      </c>
      <c r="I54" s="5">
        <v>0.2</v>
      </c>
      <c r="J54" s="6">
        <v>10</v>
      </c>
      <c r="K54" s="71">
        <f>J54*I54*D18</f>
        <v>0.8</v>
      </c>
      <c r="L54" s="6">
        <v>8</v>
      </c>
      <c r="M54" s="71">
        <f>I54*L54*D18</f>
        <v>0.64000000000000012</v>
      </c>
      <c r="N54" s="6">
        <v>9</v>
      </c>
      <c r="O54" s="71">
        <f>I54*N54*D18</f>
        <v>0.72000000000000008</v>
      </c>
      <c r="P54" s="6">
        <v>8</v>
      </c>
      <c r="Q54" s="71">
        <f>I54*P54*D18</f>
        <v>0.64000000000000012</v>
      </c>
      <c r="R54" s="6">
        <v>7</v>
      </c>
      <c r="S54" s="71">
        <f>I54*R54*D18</f>
        <v>0.56000000000000005</v>
      </c>
      <c r="T54" s="6">
        <v>6</v>
      </c>
      <c r="U54" s="71">
        <f>I54*T54*D18</f>
        <v>0.48000000000000009</v>
      </c>
      <c r="V54" s="6">
        <v>5</v>
      </c>
      <c r="W54" s="71">
        <f>I54*V54*D18</f>
        <v>0.4</v>
      </c>
      <c r="X54" s="6">
        <v>4</v>
      </c>
      <c r="Y54" s="71">
        <f>I54*X54*D18</f>
        <v>0.32000000000000006</v>
      </c>
      <c r="Z54" s="23"/>
      <c r="AA54" s="23"/>
    </row>
    <row r="55" spans="2:30" ht="17.25" customHeight="1" x14ac:dyDescent="0.25">
      <c r="C55" s="62"/>
      <c r="D55" s="100" t="s">
        <v>12</v>
      </c>
      <c r="E55" s="100"/>
      <c r="F55" s="100"/>
      <c r="G55" s="100"/>
      <c r="H55" s="37">
        <v>0.1</v>
      </c>
      <c r="I55" s="5">
        <v>0.1</v>
      </c>
      <c r="J55" s="6">
        <v>10</v>
      </c>
      <c r="K55" s="71">
        <f>J55*I55*D18</f>
        <v>0.4</v>
      </c>
      <c r="L55" s="6">
        <v>8</v>
      </c>
      <c r="M55" s="71">
        <f>I55*L55*D18</f>
        <v>0.32000000000000006</v>
      </c>
      <c r="N55" s="6">
        <v>9</v>
      </c>
      <c r="O55" s="71">
        <f>I55*N55*D18</f>
        <v>0.36000000000000004</v>
      </c>
      <c r="P55" s="6">
        <v>8</v>
      </c>
      <c r="Q55" s="71">
        <f>I55*P55*D18</f>
        <v>0.32000000000000006</v>
      </c>
      <c r="R55" s="6">
        <v>7</v>
      </c>
      <c r="S55" s="71">
        <f>I55*R55*D18</f>
        <v>0.28000000000000003</v>
      </c>
      <c r="T55" s="6">
        <v>6</v>
      </c>
      <c r="U55" s="71">
        <f>I55*T55*D18</f>
        <v>0.24000000000000005</v>
      </c>
      <c r="V55" s="6">
        <v>5</v>
      </c>
      <c r="W55" s="71">
        <f>I55*V55*D18</f>
        <v>0.2</v>
      </c>
      <c r="X55" s="6">
        <v>4</v>
      </c>
      <c r="Y55" s="71">
        <f>I55*X55*D18</f>
        <v>0.16000000000000003</v>
      </c>
      <c r="Z55" s="23"/>
      <c r="AA55" s="23"/>
    </row>
    <row r="56" spans="2:30" ht="17.25" customHeight="1" x14ac:dyDescent="0.25">
      <c r="C56" s="62" t="s">
        <v>0</v>
      </c>
      <c r="D56" s="100" t="s">
        <v>11</v>
      </c>
      <c r="E56" s="100"/>
      <c r="F56" s="100"/>
      <c r="G56" s="100"/>
      <c r="H56" s="37">
        <v>0.15</v>
      </c>
      <c r="I56" s="5">
        <v>0.15</v>
      </c>
      <c r="J56" s="6">
        <v>10</v>
      </c>
      <c r="K56" s="71">
        <f>J56*I56*D18</f>
        <v>0.60000000000000009</v>
      </c>
      <c r="L56" s="6">
        <v>8</v>
      </c>
      <c r="M56" s="71">
        <f>I56*L56*D18</f>
        <v>0.48</v>
      </c>
      <c r="N56" s="6">
        <v>9</v>
      </c>
      <c r="O56" s="71">
        <f>I56*N56*D18</f>
        <v>0.53999999999999992</v>
      </c>
      <c r="P56" s="6">
        <v>8</v>
      </c>
      <c r="Q56" s="71">
        <f>I56*P56*D18</f>
        <v>0.48</v>
      </c>
      <c r="R56" s="6">
        <v>7</v>
      </c>
      <c r="S56" s="71">
        <f>I56*R56*D18</f>
        <v>0.42000000000000004</v>
      </c>
      <c r="T56" s="6">
        <v>6</v>
      </c>
      <c r="U56" s="71">
        <f>I56*T56*D18</f>
        <v>0.36</v>
      </c>
      <c r="V56" s="6">
        <v>5</v>
      </c>
      <c r="W56" s="71">
        <f>I56*V56*D18</f>
        <v>0.30000000000000004</v>
      </c>
      <c r="X56" s="6">
        <v>4</v>
      </c>
      <c r="Y56" s="71">
        <f>I56*X56*D18</f>
        <v>0.24</v>
      </c>
      <c r="Z56" s="23"/>
      <c r="AA56" s="23"/>
    </row>
    <row r="57" spans="2:30" ht="17.25" customHeight="1" x14ac:dyDescent="0.25">
      <c r="C57" s="62"/>
      <c r="D57" s="100" t="s">
        <v>6</v>
      </c>
      <c r="E57" s="100"/>
      <c r="F57" s="100"/>
      <c r="G57" s="100"/>
      <c r="H57" s="37">
        <v>0.15</v>
      </c>
      <c r="I57" s="5">
        <v>0.15</v>
      </c>
      <c r="J57" s="6">
        <v>10</v>
      </c>
      <c r="K57" s="71">
        <f>J57*I57*D18</f>
        <v>0.60000000000000009</v>
      </c>
      <c r="L57" s="6">
        <v>8</v>
      </c>
      <c r="M57" s="71">
        <f>I57*L57*D18</f>
        <v>0.48</v>
      </c>
      <c r="N57" s="6">
        <v>9</v>
      </c>
      <c r="O57" s="71">
        <f>I57*N57*D18</f>
        <v>0.53999999999999992</v>
      </c>
      <c r="P57" s="6">
        <v>8</v>
      </c>
      <c r="Q57" s="71">
        <f>I57*P57*D18</f>
        <v>0.48</v>
      </c>
      <c r="R57" s="6">
        <v>7</v>
      </c>
      <c r="S57" s="71">
        <f>I57*R57*D18</f>
        <v>0.42000000000000004</v>
      </c>
      <c r="T57" s="6">
        <v>6</v>
      </c>
      <c r="U57" s="71">
        <f>I57*T57*D18</f>
        <v>0.36</v>
      </c>
      <c r="V57" s="6">
        <v>5</v>
      </c>
      <c r="W57" s="71">
        <f>I57*V57*D18</f>
        <v>0.30000000000000004</v>
      </c>
      <c r="X57" s="6">
        <v>4</v>
      </c>
      <c r="Y57" s="71">
        <f>I57*X57*D18</f>
        <v>0.24</v>
      </c>
      <c r="Z57" s="23"/>
      <c r="AA57" s="23"/>
    </row>
    <row r="58" spans="2:30" ht="17.25" customHeight="1" x14ac:dyDescent="0.25">
      <c r="C58" s="72" t="s">
        <v>8</v>
      </c>
      <c r="D58" s="100" t="s">
        <v>13</v>
      </c>
      <c r="E58" s="100"/>
      <c r="F58" s="100"/>
      <c r="G58" s="100"/>
      <c r="H58" s="37">
        <v>0.15</v>
      </c>
      <c r="I58" s="5">
        <v>0.15</v>
      </c>
      <c r="J58" s="6">
        <v>10</v>
      </c>
      <c r="K58" s="71">
        <f>J58*I58*D18</f>
        <v>0.60000000000000009</v>
      </c>
      <c r="L58" s="6">
        <v>8</v>
      </c>
      <c r="M58" s="71">
        <f>I58*L58*D18</f>
        <v>0.48</v>
      </c>
      <c r="N58" s="6">
        <v>9</v>
      </c>
      <c r="O58" s="71">
        <f>I58*N58*D18</f>
        <v>0.53999999999999992</v>
      </c>
      <c r="P58" s="6">
        <v>8</v>
      </c>
      <c r="Q58" s="71">
        <f>I58*P58*D18</f>
        <v>0.48</v>
      </c>
      <c r="R58" s="6">
        <v>7</v>
      </c>
      <c r="S58" s="71">
        <f>I58*R58*D18</f>
        <v>0.42000000000000004</v>
      </c>
      <c r="T58" s="6">
        <v>6</v>
      </c>
      <c r="U58" s="71">
        <f>I58*T58*D18</f>
        <v>0.36</v>
      </c>
      <c r="V58" s="6">
        <v>5</v>
      </c>
      <c r="W58" s="71">
        <f>I58*V58*D18</f>
        <v>0.30000000000000004</v>
      </c>
      <c r="X58" s="6">
        <v>4</v>
      </c>
      <c r="Y58" s="71">
        <f>I58*X58*D18</f>
        <v>0.24</v>
      </c>
      <c r="Z58" s="23"/>
      <c r="AA58" s="23"/>
    </row>
    <row r="59" spans="2:30" ht="17.25" customHeight="1" x14ac:dyDescent="0.25">
      <c r="C59" s="72"/>
      <c r="D59" s="101" t="s">
        <v>14</v>
      </c>
      <c r="E59" s="101"/>
      <c r="F59" s="101"/>
      <c r="G59" s="101"/>
      <c r="H59" s="37">
        <v>0.05</v>
      </c>
      <c r="I59" s="5">
        <v>0.05</v>
      </c>
      <c r="J59" s="6">
        <v>10</v>
      </c>
      <c r="K59" s="71">
        <f>I59*J59*D18</f>
        <v>0.2</v>
      </c>
      <c r="L59" s="6">
        <v>8</v>
      </c>
      <c r="M59" s="71">
        <f>I59*L59*D18</f>
        <v>0.16000000000000003</v>
      </c>
      <c r="N59" s="6">
        <v>9</v>
      </c>
      <c r="O59" s="71">
        <f>I59*N59*D18</f>
        <v>0.18000000000000002</v>
      </c>
      <c r="P59" s="6">
        <v>8</v>
      </c>
      <c r="Q59" s="71">
        <f>I59*P59*D18</f>
        <v>0.16000000000000003</v>
      </c>
      <c r="R59" s="6">
        <v>7</v>
      </c>
      <c r="S59" s="71">
        <f>I59*R59*D18</f>
        <v>0.14000000000000001</v>
      </c>
      <c r="T59" s="6">
        <v>6</v>
      </c>
      <c r="U59" s="71">
        <f>I59*T59*D18</f>
        <v>0.12000000000000002</v>
      </c>
      <c r="V59" s="6">
        <v>5</v>
      </c>
      <c r="W59" s="71">
        <f>I59*V59*D18</f>
        <v>0.1</v>
      </c>
      <c r="X59" s="6">
        <v>4</v>
      </c>
      <c r="Y59" s="71">
        <f>I59*X59*D18</f>
        <v>8.0000000000000016E-2</v>
      </c>
      <c r="Z59" s="23"/>
      <c r="AA59" s="23"/>
    </row>
    <row r="60" spans="2:30" ht="17.25" customHeight="1" x14ac:dyDescent="0.25">
      <c r="C60" s="72"/>
      <c r="D60" s="100" t="s">
        <v>1</v>
      </c>
      <c r="E60" s="100"/>
      <c r="F60" s="100"/>
      <c r="G60" s="100"/>
      <c r="H60" s="37">
        <v>0.1</v>
      </c>
      <c r="I60" s="5">
        <v>0.1</v>
      </c>
      <c r="J60" s="6">
        <v>10</v>
      </c>
      <c r="K60" s="71">
        <f>I60*J60*D18</f>
        <v>0.4</v>
      </c>
      <c r="L60" s="6">
        <v>8</v>
      </c>
      <c r="M60" s="71">
        <f>I60*L60*D18</f>
        <v>0.32000000000000006</v>
      </c>
      <c r="N60" s="6">
        <v>9</v>
      </c>
      <c r="O60" s="71">
        <f>I60*N60*D18</f>
        <v>0.36000000000000004</v>
      </c>
      <c r="P60" s="6">
        <v>8</v>
      </c>
      <c r="Q60" s="71">
        <f>I60*P60*D18</f>
        <v>0.32000000000000006</v>
      </c>
      <c r="R60" s="6">
        <v>7</v>
      </c>
      <c r="S60" s="71">
        <f>I60*R60*D18</f>
        <v>0.28000000000000003</v>
      </c>
      <c r="T60" s="6">
        <v>6</v>
      </c>
      <c r="U60" s="71">
        <f>I60*T60*D18</f>
        <v>0.24000000000000005</v>
      </c>
      <c r="V60" s="6">
        <v>5</v>
      </c>
      <c r="W60" s="71">
        <f>I60*V60*D18</f>
        <v>0.2</v>
      </c>
      <c r="X60" s="6">
        <v>4</v>
      </c>
      <c r="Y60" s="71">
        <f>I60*X60*D18</f>
        <v>0.16000000000000003</v>
      </c>
      <c r="Z60" s="23"/>
      <c r="AA60" s="23"/>
    </row>
    <row r="61" spans="2:30" ht="17.25" customHeight="1" thickBot="1" x14ac:dyDescent="0.3">
      <c r="C61" s="72"/>
      <c r="D61" s="102" t="s">
        <v>5</v>
      </c>
      <c r="E61" s="102"/>
      <c r="F61" s="102"/>
      <c r="G61" s="102"/>
      <c r="H61" s="37">
        <v>0.1</v>
      </c>
      <c r="I61" s="5">
        <v>0.1</v>
      </c>
      <c r="J61" s="7">
        <v>10</v>
      </c>
      <c r="K61" s="73">
        <f>I61*J61*D18</f>
        <v>0.4</v>
      </c>
      <c r="L61" s="7">
        <v>8</v>
      </c>
      <c r="M61" s="71">
        <f>I61*L61*D18</f>
        <v>0.32000000000000006</v>
      </c>
      <c r="N61" s="7">
        <v>9</v>
      </c>
      <c r="O61" s="71">
        <f>I61*N61*D18</f>
        <v>0.36000000000000004</v>
      </c>
      <c r="P61" s="7">
        <v>8</v>
      </c>
      <c r="Q61" s="71">
        <f>I61*P61*D18</f>
        <v>0.32000000000000006</v>
      </c>
      <c r="R61" s="7">
        <v>7</v>
      </c>
      <c r="S61" s="71">
        <f>I61*R61*D18</f>
        <v>0.28000000000000003</v>
      </c>
      <c r="T61" s="7">
        <v>6</v>
      </c>
      <c r="U61" s="71">
        <f>I61*T61*D18</f>
        <v>0.24000000000000005</v>
      </c>
      <c r="V61" s="7">
        <v>5</v>
      </c>
      <c r="W61" s="71">
        <f>I61*V61*D18</f>
        <v>0.2</v>
      </c>
      <c r="X61" s="7">
        <v>4</v>
      </c>
      <c r="Y61" s="71">
        <f>I61*X61*D18</f>
        <v>0.16000000000000003</v>
      </c>
      <c r="Z61" s="23"/>
      <c r="AA61" s="23"/>
    </row>
    <row r="62" spans="2:30" ht="20.25" customHeight="1" thickBot="1" x14ac:dyDescent="0.3">
      <c r="C62" s="23"/>
      <c r="D62" s="23"/>
      <c r="E62" s="23"/>
      <c r="F62" s="23"/>
      <c r="G62" s="74" t="s">
        <v>3</v>
      </c>
      <c r="H62" s="75">
        <f>SUM(H54:H61)</f>
        <v>1.0000000000000002</v>
      </c>
      <c r="I62" s="76">
        <f>SUM(I54:I61)</f>
        <v>1.0000000000000002</v>
      </c>
      <c r="J62" s="77"/>
      <c r="K62" s="78">
        <f>SUM(K54:K61)</f>
        <v>4.0000000000000009</v>
      </c>
      <c r="L62" s="23"/>
      <c r="M62" s="79">
        <f>SUM(M54:M61)</f>
        <v>3.2000000000000011</v>
      </c>
      <c r="N62" s="23"/>
      <c r="O62" s="78">
        <f>SUM(O54:O61)</f>
        <v>3.6</v>
      </c>
      <c r="P62" s="23"/>
      <c r="Q62" s="78">
        <f>SUM(Q54:Q61)</f>
        <v>3.2000000000000011</v>
      </c>
      <c r="R62" s="23"/>
      <c r="S62" s="78">
        <f>SUM(S54:S61)</f>
        <v>2.8000000000000007</v>
      </c>
      <c r="T62" s="23"/>
      <c r="U62" s="78">
        <f>SUM(U54:U61)</f>
        <v>2.4000000000000004</v>
      </c>
      <c r="V62" s="23"/>
      <c r="W62" s="78">
        <f>SUM(W54:W61)</f>
        <v>2.0000000000000004</v>
      </c>
      <c r="X62" s="105"/>
      <c r="Y62" s="78">
        <f>SUM(Y54:Y61)</f>
        <v>1.6000000000000005</v>
      </c>
      <c r="Z62" s="23"/>
      <c r="AA62" s="23"/>
    </row>
    <row r="63" spans="2:30" ht="19.5" customHeight="1" x14ac:dyDescent="0.25">
      <c r="C63" s="23"/>
      <c r="D63" s="23"/>
      <c r="E63" s="23"/>
      <c r="F63" s="23"/>
      <c r="G63" s="74"/>
      <c r="H63" s="80"/>
      <c r="I63" s="81" t="str">
        <f>IF(I62=100 %,"","VIRHE: Valittujen tulee olla yhteensä 100 %")</f>
        <v/>
      </c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2:30" ht="10.5" customHeight="1" x14ac:dyDescent="0.25">
      <c r="C64" s="23"/>
      <c r="D64" s="23"/>
      <c r="E64" s="23"/>
      <c r="F64" s="23"/>
      <c r="G64" s="23"/>
      <c r="H64" s="82"/>
      <c r="I64" s="76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2:27" ht="17.25" customHeight="1" x14ac:dyDescent="0.25">
      <c r="B65" s="58" t="s">
        <v>35</v>
      </c>
      <c r="C65" s="27" t="s">
        <v>31</v>
      </c>
      <c r="D65" s="21"/>
      <c r="E65" s="21"/>
      <c r="F65" s="21"/>
      <c r="G65" s="21"/>
      <c r="H65" s="83"/>
      <c r="I65" s="84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2:27" ht="17.25" customHeight="1" x14ac:dyDescent="0.25">
      <c r="B66" s="58"/>
      <c r="C66" s="27" t="s">
        <v>63</v>
      </c>
      <c r="D66" s="21"/>
      <c r="E66" s="21"/>
      <c r="F66" s="21"/>
      <c r="G66" s="21"/>
      <c r="H66" s="83"/>
      <c r="I66" s="8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2:27" ht="17.25" customHeight="1" x14ac:dyDescent="0.25">
      <c r="C67" s="85" t="s">
        <v>64</v>
      </c>
      <c r="D67" s="86"/>
      <c r="E67" s="86"/>
      <c r="F67" s="86"/>
      <c r="G67" s="86"/>
      <c r="H67" s="86"/>
      <c r="I67" s="86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2:27" ht="19.5" customHeight="1" x14ac:dyDescent="0.25">
      <c r="B68" s="59"/>
      <c r="C68" s="44"/>
      <c r="D68" s="87"/>
      <c r="E68" s="87"/>
      <c r="F68" s="51"/>
      <c r="G68" s="51"/>
      <c r="H68" s="82"/>
      <c r="I68" s="76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2:27" ht="45.75" customHeight="1" x14ac:dyDescent="0.25">
      <c r="B69" s="59"/>
      <c r="C69" s="47" t="s">
        <v>20</v>
      </c>
      <c r="D69" s="88" t="s">
        <v>24</v>
      </c>
      <c r="E69" s="89"/>
      <c r="F69" s="90" t="s">
        <v>48</v>
      </c>
      <c r="G69" s="90"/>
      <c r="H69" s="90" t="s">
        <v>25</v>
      </c>
      <c r="I69" s="90"/>
      <c r="J69" s="91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2:27" ht="17.25" customHeight="1" x14ac:dyDescent="0.25">
      <c r="C70" s="92" t="str">
        <f t="shared" ref="C70:C77" si="0">C32</f>
        <v>Halvin: Urakoitsija 1</v>
      </c>
      <c r="D70" s="93">
        <f t="shared" ref="D70:D77" si="1">IF(D32&gt;0,F32,"")</f>
        <v>6</v>
      </c>
      <c r="E70" s="93"/>
      <c r="F70" s="94">
        <f>IF(D32&gt;0,K62,"")</f>
        <v>4.0000000000000009</v>
      </c>
      <c r="G70" s="94"/>
      <c r="H70" s="95">
        <f t="shared" ref="H70:H77" si="2">IF(D32&gt;0,F70+D70,"")</f>
        <v>10</v>
      </c>
      <c r="I70" s="95"/>
      <c r="J70" s="96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2:27" ht="17.25" customHeight="1" x14ac:dyDescent="0.25">
      <c r="C71" s="92" t="str">
        <f t="shared" si="0"/>
        <v>Kallein: Urakoitsija 2</v>
      </c>
      <c r="D71" s="93">
        <f t="shared" si="1"/>
        <v>0</v>
      </c>
      <c r="E71" s="93"/>
      <c r="F71" s="94">
        <f>IF(D33&gt;0,M62,"")</f>
        <v>3.2000000000000011</v>
      </c>
      <c r="G71" s="94"/>
      <c r="H71" s="95">
        <f t="shared" si="2"/>
        <v>3.2000000000000011</v>
      </c>
      <c r="I71" s="95"/>
      <c r="J71" s="96"/>
      <c r="M71" s="25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2:27" ht="17.25" customHeight="1" x14ac:dyDescent="0.25">
      <c r="C72" s="92" t="str">
        <f t="shared" si="0"/>
        <v>Urakoitsija 3</v>
      </c>
      <c r="D72" s="93">
        <f t="shared" si="1"/>
        <v>5.7</v>
      </c>
      <c r="E72" s="93"/>
      <c r="F72" s="94">
        <f>IF(D34&gt;0,O62,"")</f>
        <v>3.6</v>
      </c>
      <c r="G72" s="94"/>
      <c r="H72" s="95">
        <f t="shared" si="2"/>
        <v>9.3000000000000007</v>
      </c>
      <c r="I72" s="95"/>
      <c r="J72" s="96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2:27" ht="17.25" customHeight="1" x14ac:dyDescent="0.25">
      <c r="C73" s="92" t="str">
        <f t="shared" si="0"/>
        <v>Urakoitsija 4</v>
      </c>
      <c r="D73" s="93">
        <f t="shared" si="1"/>
        <v>5.0999999999999996</v>
      </c>
      <c r="E73" s="93"/>
      <c r="F73" s="94">
        <f>IF(D35&gt;0,Q62,"")</f>
        <v>3.2000000000000011</v>
      </c>
      <c r="G73" s="94"/>
      <c r="H73" s="95">
        <f t="shared" si="2"/>
        <v>8.3000000000000007</v>
      </c>
      <c r="I73" s="95"/>
      <c r="J73" s="96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2:27" ht="15.75" x14ac:dyDescent="0.25">
      <c r="C74" s="92" t="str">
        <f>C36</f>
        <v>Urakoitsija 5</v>
      </c>
      <c r="D74" s="93">
        <f t="shared" si="1"/>
        <v>5.0249999999999995</v>
      </c>
      <c r="E74" s="93"/>
      <c r="F74" s="94">
        <f>IF(D36&gt;0,S62,"")</f>
        <v>2.8000000000000007</v>
      </c>
      <c r="G74" s="94"/>
      <c r="H74" s="95">
        <f t="shared" si="2"/>
        <v>7.8250000000000002</v>
      </c>
      <c r="I74" s="95"/>
      <c r="J74" s="96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2:27" ht="15.75" x14ac:dyDescent="0.25">
      <c r="C75" s="92" t="str">
        <f t="shared" si="0"/>
        <v>Urakoitsija 6</v>
      </c>
      <c r="D75" s="93">
        <f t="shared" si="1"/>
        <v>3.75</v>
      </c>
      <c r="E75" s="93"/>
      <c r="F75" s="94">
        <f>IF(D37&gt;0,U62,"")</f>
        <v>2.4000000000000004</v>
      </c>
      <c r="G75" s="94"/>
      <c r="H75" s="95">
        <f t="shared" si="2"/>
        <v>6.15</v>
      </c>
      <c r="I75" s="95"/>
      <c r="J75" s="96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2:27" ht="15.75" x14ac:dyDescent="0.25">
      <c r="C76" s="92" t="str">
        <f t="shared" si="0"/>
        <v>Urakoitsija 7</v>
      </c>
      <c r="D76" s="93">
        <f t="shared" si="1"/>
        <v>3</v>
      </c>
      <c r="E76" s="93"/>
      <c r="F76" s="94">
        <f>IF(D38&gt;0,W62,"")</f>
        <v>2.0000000000000004</v>
      </c>
      <c r="G76" s="94"/>
      <c r="H76" s="95">
        <f t="shared" si="2"/>
        <v>5</v>
      </c>
      <c r="I76" s="95"/>
      <c r="J76" s="96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2:27" ht="15.75" x14ac:dyDescent="0.25">
      <c r="C77" s="92" t="str">
        <f t="shared" si="0"/>
        <v>Urakoitsija 8</v>
      </c>
      <c r="D77" s="93">
        <f t="shared" si="1"/>
        <v>1.875</v>
      </c>
      <c r="E77" s="93"/>
      <c r="F77" s="94">
        <f>IF(D39&gt;0,Y62,"")</f>
        <v>1.6000000000000005</v>
      </c>
      <c r="G77" s="94"/>
      <c r="H77" s="95">
        <f t="shared" si="2"/>
        <v>3.4750000000000005</v>
      </c>
      <c r="I77" s="95"/>
      <c r="J77" s="96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2:27" ht="15.75" x14ac:dyDescent="0.25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81" spans="1:19" x14ac:dyDescent="0.25">
      <c r="A81" s="42"/>
      <c r="B81" s="42"/>
      <c r="C81" s="42"/>
      <c r="D81" s="103"/>
      <c r="E81" s="103"/>
      <c r="F81" s="103"/>
      <c r="G81" s="103"/>
      <c r="H81" s="103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</row>
    <row r="82" spans="1:19" x14ac:dyDescent="0.25">
      <c r="A82" s="42"/>
      <c r="B82" s="42"/>
      <c r="C82" s="42"/>
      <c r="D82" s="42"/>
      <c r="E82" s="104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</row>
    <row r="83" spans="1:19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5">
      <c r="A84" s="42"/>
      <c r="B84" s="42"/>
      <c r="C84" s="42"/>
      <c r="D84" s="103"/>
      <c r="E84" s="103"/>
      <c r="F84" s="103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</row>
    <row r="85" spans="1:19" x14ac:dyDescent="0.25">
      <c r="A85" s="42"/>
      <c r="B85" s="42"/>
      <c r="C85" s="42"/>
      <c r="D85" s="103"/>
      <c r="E85" s="103"/>
      <c r="F85" s="103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</row>
    <row r="86" spans="1:19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</row>
    <row r="87" spans="1:19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</row>
    <row r="88" spans="1:19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</row>
    <row r="90" spans="1:19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</row>
    <row r="91" spans="1:19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  <row r="92" spans="1:19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</row>
  </sheetData>
  <sheetProtection sheet="1" formatCells="0" formatColumns="0" formatRows="0" insertColumns="0" insertRows="0" insertHyperlinks="0" deleteColumns="0" deleteRows="0" sort="0" autoFilter="0" pivotTables="0"/>
  <mergeCells count="58">
    <mergeCell ref="D76:E76"/>
    <mergeCell ref="F76:G76"/>
    <mergeCell ref="H76:I76"/>
    <mergeCell ref="D77:E77"/>
    <mergeCell ref="F77:G77"/>
    <mergeCell ref="H77:I77"/>
    <mergeCell ref="D74:E74"/>
    <mergeCell ref="F74:G74"/>
    <mergeCell ref="H74:I74"/>
    <mergeCell ref="D75:E75"/>
    <mergeCell ref="F75:G75"/>
    <mergeCell ref="H75:I75"/>
    <mergeCell ref="D72:E72"/>
    <mergeCell ref="F72:G72"/>
    <mergeCell ref="H72:I72"/>
    <mergeCell ref="D73:E73"/>
    <mergeCell ref="F73:G73"/>
    <mergeCell ref="H73:I73"/>
    <mergeCell ref="H69:I69"/>
    <mergeCell ref="D70:E70"/>
    <mergeCell ref="F70:G70"/>
    <mergeCell ref="H70:I70"/>
    <mergeCell ref="D71:E71"/>
    <mergeCell ref="F71:G71"/>
    <mergeCell ref="H71:I71"/>
    <mergeCell ref="C58:C61"/>
    <mergeCell ref="D58:G58"/>
    <mergeCell ref="D59:G59"/>
    <mergeCell ref="D60:G60"/>
    <mergeCell ref="D61:G61"/>
    <mergeCell ref="D69:E69"/>
    <mergeCell ref="F69:G69"/>
    <mergeCell ref="Z52:AA52"/>
    <mergeCell ref="AB52:AC52"/>
    <mergeCell ref="C54:C55"/>
    <mergeCell ref="D54:G54"/>
    <mergeCell ref="D55:G55"/>
    <mergeCell ref="C56:C57"/>
    <mergeCell ref="D56:G56"/>
    <mergeCell ref="D57:G57"/>
    <mergeCell ref="N52:O52"/>
    <mergeCell ref="P52:Q52"/>
    <mergeCell ref="R52:S52"/>
    <mergeCell ref="T52:U52"/>
    <mergeCell ref="V52:W52"/>
    <mergeCell ref="X52:Y52"/>
    <mergeCell ref="C28:I28"/>
    <mergeCell ref="C29:I29"/>
    <mergeCell ref="D52:G53"/>
    <mergeCell ref="H52:I52"/>
    <mergeCell ref="J52:K52"/>
    <mergeCell ref="L52:M52"/>
    <mergeCell ref="C2:F2"/>
    <mergeCell ref="C8:G9"/>
    <mergeCell ref="C10:F10"/>
    <mergeCell ref="C12:F12"/>
    <mergeCell ref="C24:G25"/>
    <mergeCell ref="C27:I27"/>
  </mergeCells>
  <conditionalFormatting sqref="F86">
    <cfRule type="cellIs" dxfId="8" priority="6" operator="greaterThan">
      <formula>0</formula>
    </cfRule>
    <cfRule type="cellIs" dxfId="7" priority="9" operator="lessThan">
      <formula>0</formula>
    </cfRule>
  </conditionalFormatting>
  <conditionalFormatting sqref="F87">
    <cfRule type="cellIs" dxfId="6" priority="5" operator="greaterThan">
      <formula>0</formula>
    </cfRule>
    <cfRule type="cellIs" dxfId="5" priority="8" operator="lessThan">
      <formula>0</formula>
    </cfRule>
  </conditionalFormatting>
  <conditionalFormatting sqref="F88">
    <cfRule type="cellIs" dxfId="4" priority="4" operator="greaterThan">
      <formula>0</formula>
    </cfRule>
    <cfRule type="cellIs" dxfId="3" priority="7" operator="lessThan">
      <formula>0</formula>
    </cfRule>
  </conditionalFormatting>
  <conditionalFormatting sqref="I62">
    <cfRule type="cellIs" dxfId="2" priority="2" operator="greaterThan">
      <formula>1</formula>
    </cfRule>
    <cfRule type="cellIs" dxfId="1" priority="3" operator="lessThan">
      <formula>1</formula>
    </cfRule>
  </conditionalFormatting>
  <conditionalFormatting sqref="J70:J77">
    <cfRule type="top10" dxfId="0" priority="1" percent="1" rank="1"/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3"/>
  <sheetViews>
    <sheetView topLeftCell="A19" zoomScale="85" zoomScaleNormal="85" workbookViewId="0">
      <selection activeCell="D32" sqref="D32"/>
    </sheetView>
  </sheetViews>
  <sheetFormatPr defaultRowHeight="15" x14ac:dyDescent="0.25"/>
  <cols>
    <col min="1" max="1" width="2.42578125" style="9" customWidth="1"/>
    <col min="2" max="2" width="2.5703125" style="9" customWidth="1"/>
    <col min="3" max="3" width="34.42578125" style="9" customWidth="1"/>
    <col min="4" max="4" width="22.7109375" style="9" customWidth="1"/>
    <col min="5" max="5" width="14.7109375" style="9" customWidth="1"/>
    <col min="6" max="6" width="15" style="9" customWidth="1"/>
    <col min="7" max="7" width="18.7109375" style="9" customWidth="1"/>
    <col min="8" max="8" width="19.5703125" style="9" customWidth="1"/>
    <col min="9" max="9" width="12.28515625" style="9" customWidth="1"/>
    <col min="10" max="25" width="11.42578125" style="9" customWidth="1"/>
    <col min="26" max="26" width="9.140625" style="9"/>
    <col min="27" max="27" width="16.85546875" style="9" bestFit="1" customWidth="1"/>
    <col min="28" max="31" width="9.140625" style="9"/>
    <col min="32" max="32" width="11.7109375" style="9" customWidth="1"/>
    <col min="33" max="35" width="9.140625" style="9"/>
    <col min="36" max="36" width="11.140625" style="9" customWidth="1"/>
    <col min="37" max="37" width="9.7109375" style="9" customWidth="1"/>
    <col min="38" max="39" width="9.140625" style="9"/>
    <col min="40" max="40" width="11.7109375" style="9" customWidth="1"/>
    <col min="41" max="16384" width="9.140625" style="9"/>
  </cols>
  <sheetData>
    <row r="1" spans="2:27" ht="31.5" customHeight="1" x14ac:dyDescent="0.25"/>
    <row r="2" spans="2:27" ht="14.25" customHeight="1" x14ac:dyDescent="0.25">
      <c r="C2" s="10" t="s">
        <v>62</v>
      </c>
      <c r="D2" s="11"/>
      <c r="E2" s="11"/>
      <c r="F2" s="11"/>
    </row>
    <row r="3" spans="2:27" ht="29.25" customHeight="1" x14ac:dyDescent="0.45">
      <c r="C3" s="12" t="s">
        <v>32</v>
      </c>
      <c r="D3" s="13"/>
      <c r="E3" s="13"/>
      <c r="F3" s="13"/>
      <c r="G3" s="14"/>
      <c r="H3" s="14"/>
    </row>
    <row r="4" spans="2:27" ht="29.25" customHeight="1" x14ac:dyDescent="0.35">
      <c r="C4" s="15" t="s">
        <v>33</v>
      </c>
      <c r="D4" s="13"/>
      <c r="E4" s="13"/>
      <c r="F4" s="13"/>
      <c r="G4" s="14"/>
      <c r="H4" s="14"/>
      <c r="I4" s="16"/>
      <c r="J4" s="16"/>
      <c r="K4" s="16"/>
      <c r="L4" s="16"/>
      <c r="M4" s="16"/>
      <c r="N4" s="16"/>
    </row>
    <row r="5" spans="2:27" ht="29.25" customHeight="1" x14ac:dyDescent="0.35">
      <c r="C5" s="17"/>
      <c r="D5" s="18"/>
      <c r="E5" s="18"/>
      <c r="F5" s="18"/>
      <c r="G5" s="18"/>
      <c r="H5" s="18"/>
      <c r="I5" s="19"/>
      <c r="J5" s="19"/>
      <c r="K5" s="19"/>
      <c r="L5" s="19"/>
      <c r="M5" s="19"/>
      <c r="N5" s="19"/>
    </row>
    <row r="6" spans="2:27" ht="19.5" customHeight="1" x14ac:dyDescent="0.25"/>
    <row r="7" spans="2:27" ht="17.25" customHeight="1" x14ac:dyDescent="0.25">
      <c r="C7" s="20" t="s">
        <v>18</v>
      </c>
      <c r="D7" s="21"/>
      <c r="E7" s="21"/>
      <c r="F7" s="21"/>
      <c r="G7" s="21"/>
      <c r="H7" s="22"/>
      <c r="I7" s="22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2:27" ht="17.25" customHeight="1" x14ac:dyDescent="0.25">
      <c r="C8" s="24" t="s">
        <v>26</v>
      </c>
      <c r="D8" s="24"/>
      <c r="E8" s="24"/>
      <c r="F8" s="24"/>
      <c r="G8" s="24"/>
      <c r="H8" s="22"/>
      <c r="I8" s="22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2:27" ht="17.25" customHeight="1" x14ac:dyDescent="0.25">
      <c r="C9" s="24"/>
      <c r="D9" s="24"/>
      <c r="E9" s="24"/>
      <c r="F9" s="24"/>
      <c r="G9" s="24"/>
      <c r="H9" s="22"/>
      <c r="I9" s="22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5"/>
      <c r="V9" s="23"/>
      <c r="W9" s="23"/>
      <c r="X9" s="23"/>
      <c r="Y9" s="23"/>
      <c r="Z9" s="23"/>
      <c r="AA9" s="23"/>
    </row>
    <row r="10" spans="2:27" ht="17.25" customHeight="1" x14ac:dyDescent="0.25">
      <c r="C10" s="26" t="s">
        <v>27</v>
      </c>
      <c r="D10" s="26"/>
      <c r="E10" s="26"/>
      <c r="F10" s="26"/>
      <c r="G10" s="27"/>
      <c r="H10" s="22"/>
      <c r="I10" s="22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2:27" ht="17.25" customHeight="1" x14ac:dyDescent="0.25">
      <c r="C11" s="28" t="s">
        <v>61</v>
      </c>
      <c r="D11" s="28"/>
      <c r="E11" s="28"/>
      <c r="F11" s="28"/>
      <c r="G11" s="27"/>
      <c r="H11" s="22"/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2:27" ht="17.25" customHeight="1" x14ac:dyDescent="0.25">
      <c r="C12" s="26" t="s">
        <v>40</v>
      </c>
      <c r="D12" s="26"/>
      <c r="E12" s="26"/>
      <c r="F12" s="26"/>
      <c r="G12" s="27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2:27" ht="17.25" customHeight="1" x14ac:dyDescent="0.25">
      <c r="C13" s="27" t="s">
        <v>41</v>
      </c>
      <c r="D13" s="21"/>
      <c r="E13" s="21"/>
      <c r="F13" s="21"/>
      <c r="G13" s="21"/>
      <c r="H13" s="22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2:27" ht="17.25" customHeight="1" thickBot="1" x14ac:dyDescent="0.3">
      <c r="B14" s="29"/>
      <c r="C14" s="30" t="s">
        <v>42</v>
      </c>
      <c r="D14" s="31"/>
      <c r="E14" s="31"/>
      <c r="F14" s="31"/>
      <c r="G14" s="31"/>
      <c r="H14" s="31"/>
      <c r="I14" s="21"/>
      <c r="J14" s="32"/>
      <c r="K14" s="32"/>
      <c r="L14" s="32"/>
      <c r="M14" s="32"/>
      <c r="N14" s="32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2:27" ht="17.25" customHeight="1" x14ac:dyDescent="0.25">
      <c r="C15" s="23"/>
      <c r="D15" s="23"/>
      <c r="E15" s="23"/>
      <c r="F15" s="23"/>
      <c r="G15" s="23"/>
      <c r="H15" s="23"/>
      <c r="I15" s="32"/>
      <c r="J15" s="32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2:27" ht="17.25" customHeight="1" x14ac:dyDescent="0.25">
      <c r="B16" s="33" t="s">
        <v>15</v>
      </c>
      <c r="C16" s="27" t="s">
        <v>30</v>
      </c>
      <c r="D16" s="21"/>
      <c r="E16" s="21"/>
      <c r="F16" s="34"/>
      <c r="G16" s="34"/>
      <c r="H16" s="22"/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2:27" ht="17.25" customHeight="1" x14ac:dyDescent="0.25"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2:27" ht="17.25" customHeight="1" x14ac:dyDescent="0.25">
      <c r="B18" s="35"/>
      <c r="C18" s="36" t="s">
        <v>16</v>
      </c>
      <c r="D18" s="1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2:27" ht="17.25" customHeight="1" x14ac:dyDescent="0.25">
      <c r="C19" s="36" t="s">
        <v>17</v>
      </c>
      <c r="D19" s="37">
        <f>100%-D18</f>
        <v>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2:27" ht="17.25" customHeight="1" x14ac:dyDescent="0.25">
      <c r="C20" s="38" t="s">
        <v>3</v>
      </c>
      <c r="D20" s="37">
        <f>D18+D19</f>
        <v>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2:27" ht="57" customHeight="1" x14ac:dyDescent="0.25">
      <c r="C21" s="38"/>
      <c r="D21" s="39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2:27" ht="17.25" customHeight="1" x14ac:dyDescent="0.25"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2:27" ht="17.25" customHeight="1" x14ac:dyDescent="0.25"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40"/>
      <c r="S23" s="23"/>
      <c r="T23" s="23"/>
      <c r="U23" s="23"/>
      <c r="V23" s="23"/>
      <c r="W23" s="23"/>
      <c r="X23" s="23"/>
      <c r="Y23" s="23"/>
      <c r="Z23" s="23"/>
      <c r="AA23" s="23"/>
    </row>
    <row r="24" spans="2:27" ht="17.25" customHeight="1" x14ac:dyDescent="0.25">
      <c r="B24" s="33" t="s">
        <v>19</v>
      </c>
      <c r="C24" s="24" t="s">
        <v>49</v>
      </c>
      <c r="D24" s="24"/>
      <c r="E24" s="24"/>
      <c r="F24" s="24"/>
      <c r="G24" s="24"/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41"/>
      <c r="S24" s="23"/>
      <c r="T24" s="23"/>
      <c r="U24" s="23"/>
      <c r="V24" s="23"/>
      <c r="W24" s="23"/>
      <c r="X24" s="23"/>
      <c r="Y24" s="23"/>
      <c r="Z24" s="23"/>
      <c r="AA24" s="23"/>
    </row>
    <row r="25" spans="2:27" ht="17.25" customHeight="1" x14ac:dyDescent="0.25">
      <c r="B25" s="42"/>
      <c r="C25" s="24"/>
      <c r="D25" s="24"/>
      <c r="E25" s="24"/>
      <c r="F25" s="24"/>
      <c r="G25" s="24"/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41"/>
      <c r="S25" s="23"/>
      <c r="T25" s="23"/>
      <c r="U25" s="23"/>
      <c r="V25" s="23"/>
      <c r="W25" s="23"/>
      <c r="X25" s="23"/>
      <c r="Y25" s="23"/>
      <c r="Z25" s="23"/>
      <c r="AA25" s="23"/>
    </row>
    <row r="26" spans="2:27" ht="17.25" customHeight="1" x14ac:dyDescent="0.25">
      <c r="B26" s="42"/>
      <c r="C26" s="43" t="s">
        <v>47</v>
      </c>
      <c r="D26" s="27"/>
      <c r="E26" s="27"/>
      <c r="F26" s="27"/>
      <c r="G26" s="27"/>
      <c r="H26" s="27"/>
      <c r="I26" s="27"/>
      <c r="J26" s="44"/>
      <c r="K26" s="44"/>
      <c r="L26" s="44"/>
      <c r="M26" s="23"/>
      <c r="N26" s="23"/>
      <c r="O26" s="23"/>
      <c r="P26" s="23"/>
      <c r="Q26" s="23"/>
      <c r="R26" s="41"/>
      <c r="S26" s="23"/>
      <c r="T26" s="23"/>
      <c r="U26" s="23"/>
      <c r="V26" s="23"/>
      <c r="W26" s="23"/>
      <c r="X26" s="23"/>
      <c r="Y26" s="23"/>
      <c r="Z26" s="23"/>
      <c r="AA26" s="23"/>
    </row>
    <row r="27" spans="2:27" ht="17.25" customHeight="1" x14ac:dyDescent="0.25">
      <c r="C27" s="45" t="s">
        <v>59</v>
      </c>
      <c r="D27" s="45"/>
      <c r="E27" s="45"/>
      <c r="F27" s="45"/>
      <c r="G27" s="45"/>
      <c r="H27" s="45"/>
      <c r="I27" s="45"/>
      <c r="J27" s="44"/>
      <c r="K27" s="44"/>
      <c r="L27" s="44"/>
      <c r="M27" s="23"/>
      <c r="N27" s="23"/>
      <c r="O27" s="23"/>
      <c r="P27" s="23"/>
      <c r="Q27" s="23"/>
      <c r="R27" s="41"/>
      <c r="S27" s="23"/>
      <c r="T27" s="23"/>
      <c r="U27" s="23"/>
      <c r="V27" s="23"/>
      <c r="W27" s="23"/>
      <c r="X27" s="23"/>
      <c r="Y27" s="23"/>
      <c r="Z27" s="23"/>
      <c r="AA27" s="23"/>
    </row>
    <row r="28" spans="2:27" ht="17.25" customHeight="1" x14ac:dyDescent="0.25">
      <c r="C28" s="45" t="s">
        <v>58</v>
      </c>
      <c r="D28" s="45"/>
      <c r="E28" s="45"/>
      <c r="F28" s="45"/>
      <c r="G28" s="45"/>
      <c r="H28" s="45"/>
      <c r="I28" s="45"/>
      <c r="J28" s="44"/>
      <c r="K28" s="44"/>
      <c r="L28" s="44"/>
      <c r="M28" s="23"/>
      <c r="N28" s="23"/>
      <c r="O28" s="32"/>
      <c r="P28" s="32"/>
      <c r="Q28" s="32"/>
      <c r="R28" s="46"/>
      <c r="S28" s="32"/>
      <c r="T28" s="32"/>
      <c r="U28" s="23"/>
      <c r="V28" s="23"/>
      <c r="W28" s="23"/>
      <c r="X28" s="23"/>
      <c r="Y28" s="23"/>
      <c r="Z28" s="23"/>
      <c r="AA28" s="23"/>
    </row>
    <row r="29" spans="2:27" ht="17.25" customHeight="1" x14ac:dyDescent="0.25">
      <c r="C29" s="45" t="s">
        <v>60</v>
      </c>
      <c r="D29" s="45"/>
      <c r="E29" s="45"/>
      <c r="F29" s="45"/>
      <c r="G29" s="45"/>
      <c r="H29" s="45"/>
      <c r="I29" s="45"/>
      <c r="J29" s="44"/>
      <c r="K29" s="44"/>
      <c r="L29" s="44"/>
      <c r="M29" s="23"/>
      <c r="N29" s="23"/>
      <c r="O29" s="32"/>
      <c r="P29" s="32"/>
      <c r="Q29" s="32"/>
      <c r="R29" s="46"/>
      <c r="S29" s="32"/>
      <c r="T29" s="32"/>
      <c r="U29" s="23"/>
      <c r="V29" s="23"/>
      <c r="W29" s="23"/>
      <c r="X29" s="23"/>
      <c r="Y29" s="23"/>
      <c r="Z29" s="23"/>
      <c r="AA29" s="23"/>
    </row>
    <row r="30" spans="2:27" ht="15" customHeight="1" x14ac:dyDescent="0.2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2:27" ht="35.25" customHeight="1" x14ac:dyDescent="0.25">
      <c r="C31" s="47" t="s">
        <v>20</v>
      </c>
      <c r="D31" s="48" t="s">
        <v>21</v>
      </c>
      <c r="E31" s="49" t="s">
        <v>34</v>
      </c>
      <c r="F31" s="50" t="s">
        <v>2</v>
      </c>
      <c r="H31" s="51"/>
      <c r="I31" s="51"/>
      <c r="J31" s="51"/>
      <c r="K31" s="51"/>
      <c r="L31" s="51"/>
      <c r="M31" s="51"/>
    </row>
    <row r="32" spans="2:27" ht="17.25" customHeight="1" x14ac:dyDescent="0.25">
      <c r="C32" s="2" t="s">
        <v>65</v>
      </c>
      <c r="D32" s="3"/>
      <c r="E32" s="8">
        <v>0</v>
      </c>
      <c r="F32" s="52">
        <f>D19*10</f>
        <v>10</v>
      </c>
      <c r="G32" s="53" t="str">
        <f>IF(D32=MIN(D32:D39),"","VIRHE: SYÖTÄ HALVIN TARJOUSHINTA")</f>
        <v/>
      </c>
      <c r="H32" s="51"/>
      <c r="I32" s="51"/>
      <c r="J32" s="51"/>
      <c r="K32" s="54"/>
      <c r="L32" s="51"/>
      <c r="M32" s="51"/>
    </row>
    <row r="33" spans="2:27" ht="17.25" customHeight="1" x14ac:dyDescent="0.25">
      <c r="C33" s="2" t="s">
        <v>66</v>
      </c>
      <c r="D33" s="4"/>
      <c r="E33" s="8" t="str">
        <f>IF(D33&gt;0,D33-D32,"")</f>
        <v/>
      </c>
      <c r="F33" s="52">
        <v>0</v>
      </c>
      <c r="G33" s="53" t="str">
        <f>IF(D33=MAX(D32:D39),"","VIRHE: SYÖTÄ KALLEIN TARJOUSHINTA")</f>
        <v/>
      </c>
      <c r="H33" s="51"/>
      <c r="I33" s="51"/>
      <c r="J33" s="51"/>
      <c r="K33" s="51"/>
      <c r="L33" s="51"/>
      <c r="M33" s="51"/>
    </row>
    <row r="34" spans="2:27" ht="17.25" customHeight="1" x14ac:dyDescent="0.25">
      <c r="C34" s="2"/>
      <c r="D34" s="4"/>
      <c r="E34" s="8" t="str">
        <f>IF(D34&gt;0,D34-D32,"")</f>
        <v/>
      </c>
      <c r="F34" s="52" t="e">
        <f>(10-(10*E34/E33))*D19</f>
        <v>#VALUE!</v>
      </c>
      <c r="H34" s="51"/>
      <c r="I34" s="51"/>
      <c r="J34" s="51"/>
      <c r="K34" s="51"/>
      <c r="L34" s="51"/>
      <c r="M34" s="51"/>
    </row>
    <row r="35" spans="2:27" ht="17.25" customHeight="1" x14ac:dyDescent="0.25">
      <c r="C35" s="2"/>
      <c r="D35" s="4"/>
      <c r="E35" s="8" t="str">
        <f>IF(D35&gt;0,D35-D32,"")</f>
        <v/>
      </c>
      <c r="F35" s="52" t="e">
        <f>(10-(10*E35/E33))*D19</f>
        <v>#VALUE!</v>
      </c>
      <c r="H35" s="51"/>
      <c r="I35" s="51"/>
      <c r="J35" s="51"/>
      <c r="K35" s="51"/>
      <c r="L35" s="51"/>
      <c r="M35" s="51"/>
    </row>
    <row r="36" spans="2:27" ht="17.25" customHeight="1" x14ac:dyDescent="0.25">
      <c r="C36" s="2"/>
      <c r="D36" s="4"/>
      <c r="E36" s="8" t="str">
        <f>IF(D36&gt;0,D36-D32,"")</f>
        <v/>
      </c>
      <c r="F36" s="52" t="e">
        <f>(10-(10*E36/E33))*D19</f>
        <v>#VALUE!</v>
      </c>
      <c r="H36" s="51"/>
      <c r="I36" s="51"/>
      <c r="J36" s="51"/>
      <c r="K36" s="51"/>
      <c r="L36" s="51"/>
      <c r="M36" s="51"/>
    </row>
    <row r="37" spans="2:27" ht="17.25" customHeight="1" x14ac:dyDescent="0.25">
      <c r="C37" s="2"/>
      <c r="D37" s="4"/>
      <c r="E37" s="8" t="str">
        <f>IF(D37&gt;0,D37-D32,"")</f>
        <v/>
      </c>
      <c r="F37" s="52" t="e">
        <f>(10-(10*E37/E33))*D19</f>
        <v>#VALUE!</v>
      </c>
      <c r="H37" s="23"/>
      <c r="I37" s="23"/>
      <c r="J37" s="23"/>
      <c r="K37" s="23"/>
      <c r="L37" s="23"/>
      <c r="M37" s="23"/>
    </row>
    <row r="38" spans="2:27" ht="17.25" customHeight="1" x14ac:dyDescent="0.25">
      <c r="C38" s="2"/>
      <c r="D38" s="4"/>
      <c r="E38" s="8" t="str">
        <f>IF(D38&gt;0,D38-D32,"")</f>
        <v/>
      </c>
      <c r="F38" s="52" t="e">
        <f>(10-(10*E38/E33))*D19</f>
        <v>#VALUE!</v>
      </c>
      <c r="H38" s="23"/>
      <c r="I38" s="23"/>
      <c r="J38" s="23"/>
      <c r="K38" s="23"/>
      <c r="L38" s="23"/>
      <c r="M38" s="23"/>
    </row>
    <row r="39" spans="2:27" ht="17.25" customHeight="1" x14ac:dyDescent="0.25">
      <c r="C39" s="2"/>
      <c r="D39" s="4"/>
      <c r="E39" s="8" t="str">
        <f>IF(D39&gt;0,D39-D32,"")</f>
        <v/>
      </c>
      <c r="F39" s="52" t="e">
        <f>(10-(10*E39/E33))*D19</f>
        <v>#VALUE!</v>
      </c>
      <c r="H39" s="23"/>
      <c r="I39" s="23"/>
      <c r="J39" s="23"/>
      <c r="K39" s="23"/>
      <c r="L39" s="23"/>
      <c r="M39" s="23"/>
    </row>
    <row r="40" spans="2:27" ht="6" customHeight="1" x14ac:dyDescent="0.25">
      <c r="C40" s="23"/>
      <c r="D40" s="55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2:27" ht="17.25" customHeight="1" x14ac:dyDescent="0.25">
      <c r="C41" s="56" t="s">
        <v>22</v>
      </c>
      <c r="D41" s="57" t="e">
        <f>AVERAGE(D32:D39)</f>
        <v>#DIV/0!</v>
      </c>
      <c r="E41" s="23"/>
      <c r="F41" s="23"/>
      <c r="G41" s="23"/>
      <c r="H41" s="23"/>
      <c r="I41" s="23"/>
      <c r="J41" s="32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2:27" ht="16.5" customHeight="1" x14ac:dyDescent="0.25">
      <c r="C42" s="23"/>
      <c r="D42" s="55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2:27" ht="16.5" customHeight="1" x14ac:dyDescent="0.25">
      <c r="C43" s="23"/>
      <c r="D43" s="55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2:27" ht="17.25" customHeight="1" x14ac:dyDescent="0.2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2:27" ht="17.25" customHeight="1" x14ac:dyDescent="0.25">
      <c r="B45" s="58" t="s">
        <v>28</v>
      </c>
      <c r="C45" s="27" t="s">
        <v>37</v>
      </c>
      <c r="D45" s="21"/>
      <c r="E45" s="21"/>
      <c r="F45" s="21"/>
      <c r="G45" s="21"/>
      <c r="H45" s="22"/>
      <c r="I45" s="22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2:27" ht="17.25" customHeight="1" x14ac:dyDescent="0.25">
      <c r="C46" s="27" t="s">
        <v>23</v>
      </c>
      <c r="D46" s="21"/>
      <c r="E46" s="21"/>
      <c r="F46" s="21"/>
      <c r="G46" s="21"/>
      <c r="H46" s="22"/>
      <c r="I46" s="22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2:27" ht="17.25" customHeight="1" x14ac:dyDescent="0.25">
      <c r="C47" s="27"/>
      <c r="D47" s="21"/>
      <c r="E47" s="21"/>
      <c r="F47" s="21"/>
      <c r="G47" s="21"/>
      <c r="H47" s="22"/>
      <c r="I47" s="22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2:27" ht="17.25" customHeight="1" x14ac:dyDescent="0.25">
      <c r="B48" s="58" t="s">
        <v>36</v>
      </c>
      <c r="C48" s="27" t="s">
        <v>38</v>
      </c>
      <c r="D48" s="27"/>
      <c r="E48" s="27"/>
      <c r="F48" s="27"/>
      <c r="G48" s="21"/>
      <c r="H48" s="22"/>
      <c r="I48" s="22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2:30" ht="17.25" customHeight="1" x14ac:dyDescent="0.25">
      <c r="B49" s="59"/>
      <c r="C49" s="27" t="s">
        <v>39</v>
      </c>
      <c r="D49" s="27"/>
      <c r="E49" s="27"/>
      <c r="F49" s="27"/>
      <c r="G49" s="21"/>
      <c r="H49" s="22"/>
      <c r="I49" s="22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2:30" ht="40.5" customHeight="1" x14ac:dyDescent="0.25">
      <c r="B50" s="59"/>
      <c r="C50" s="44"/>
      <c r="D50" s="44"/>
      <c r="E50" s="44"/>
      <c r="F50" s="44"/>
      <c r="G50" s="51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2:30" ht="17.25" customHeight="1" thickBot="1" x14ac:dyDescent="0.4">
      <c r="C51" s="23"/>
      <c r="D51" s="23"/>
      <c r="E51" s="23"/>
      <c r="F51" s="23"/>
      <c r="G51" s="23"/>
      <c r="H51" s="23"/>
      <c r="I51" s="60" t="s">
        <v>28</v>
      </c>
      <c r="J51" s="60" t="s">
        <v>29</v>
      </c>
      <c r="K51" s="61"/>
      <c r="L51" s="60"/>
      <c r="M51" s="23"/>
      <c r="N51" s="60"/>
      <c r="O51" s="23"/>
      <c r="P51" s="60"/>
      <c r="Q51" s="23"/>
      <c r="R51" s="60"/>
      <c r="S51" s="23"/>
      <c r="T51" s="60"/>
      <c r="U51" s="23"/>
      <c r="V51" s="60"/>
      <c r="W51" s="23"/>
      <c r="X51" s="60"/>
      <c r="Y51" s="23"/>
      <c r="Z51" s="23"/>
      <c r="AA51" s="23"/>
    </row>
    <row r="52" spans="2:30" ht="17.25" customHeight="1" x14ac:dyDescent="0.25">
      <c r="C52" s="23"/>
      <c r="D52" s="62" t="s">
        <v>10</v>
      </c>
      <c r="E52" s="62"/>
      <c r="F52" s="62"/>
      <c r="G52" s="62"/>
      <c r="H52" s="63" t="s">
        <v>46</v>
      </c>
      <c r="I52" s="64"/>
      <c r="J52" s="65" t="str">
        <f>C32</f>
        <v>Halvin:</v>
      </c>
      <c r="K52" s="66"/>
      <c r="L52" s="65" t="str">
        <f>C33</f>
        <v>Kallein:</v>
      </c>
      <c r="M52" s="66"/>
      <c r="N52" s="65">
        <f>C34</f>
        <v>0</v>
      </c>
      <c r="O52" s="66"/>
      <c r="P52" s="65">
        <f>C35</f>
        <v>0</v>
      </c>
      <c r="Q52" s="66"/>
      <c r="R52" s="65">
        <f>C36</f>
        <v>0</v>
      </c>
      <c r="S52" s="66"/>
      <c r="T52" s="65">
        <f>C37</f>
        <v>0</v>
      </c>
      <c r="U52" s="66"/>
      <c r="V52" s="65">
        <f>C38</f>
        <v>0</v>
      </c>
      <c r="W52" s="66"/>
      <c r="X52" s="65">
        <f>C39</f>
        <v>0</v>
      </c>
      <c r="Y52" s="66"/>
      <c r="Z52" s="97"/>
      <c r="AA52" s="97"/>
      <c r="AB52" s="98"/>
      <c r="AC52" s="98"/>
      <c r="AD52" s="99"/>
    </row>
    <row r="53" spans="2:30" ht="28.5" customHeight="1" x14ac:dyDescent="0.25">
      <c r="C53" s="23"/>
      <c r="D53" s="62"/>
      <c r="E53" s="62"/>
      <c r="F53" s="62"/>
      <c r="G53" s="62"/>
      <c r="H53" s="67" t="s">
        <v>43</v>
      </c>
      <c r="I53" s="68" t="s">
        <v>4</v>
      </c>
      <c r="J53" s="69" t="s">
        <v>45</v>
      </c>
      <c r="K53" s="70" t="s">
        <v>44</v>
      </c>
      <c r="L53" s="69" t="s">
        <v>45</v>
      </c>
      <c r="M53" s="70" t="s">
        <v>44</v>
      </c>
      <c r="N53" s="69" t="s">
        <v>45</v>
      </c>
      <c r="O53" s="70" t="s">
        <v>44</v>
      </c>
      <c r="P53" s="69" t="s">
        <v>45</v>
      </c>
      <c r="Q53" s="70" t="s">
        <v>44</v>
      </c>
      <c r="R53" s="69" t="s">
        <v>45</v>
      </c>
      <c r="S53" s="70" t="s">
        <v>44</v>
      </c>
      <c r="T53" s="69" t="s">
        <v>45</v>
      </c>
      <c r="U53" s="70" t="s">
        <v>44</v>
      </c>
      <c r="V53" s="69" t="s">
        <v>45</v>
      </c>
      <c r="W53" s="70" t="s">
        <v>44</v>
      </c>
      <c r="X53" s="69" t="s">
        <v>45</v>
      </c>
      <c r="Y53" s="70" t="s">
        <v>44</v>
      </c>
      <c r="Z53" s="32"/>
      <c r="AA53" s="32"/>
      <c r="AB53" s="99"/>
      <c r="AC53" s="99"/>
      <c r="AD53" s="99"/>
    </row>
    <row r="54" spans="2:30" ht="17.25" customHeight="1" x14ac:dyDescent="0.25">
      <c r="C54" s="62" t="s">
        <v>7</v>
      </c>
      <c r="D54" s="100" t="s">
        <v>9</v>
      </c>
      <c r="E54" s="100"/>
      <c r="F54" s="100"/>
      <c r="G54" s="100"/>
      <c r="H54" s="37">
        <v>0.2</v>
      </c>
      <c r="I54" s="5"/>
      <c r="J54" s="6"/>
      <c r="K54" s="71">
        <f>J54*I54*D18</f>
        <v>0</v>
      </c>
      <c r="L54" s="6"/>
      <c r="M54" s="71">
        <f>I54*L54*D18</f>
        <v>0</v>
      </c>
      <c r="N54" s="6"/>
      <c r="O54" s="71">
        <f>I54*N54*D18</f>
        <v>0</v>
      </c>
      <c r="P54" s="6"/>
      <c r="Q54" s="71">
        <f>I54*P54*D18</f>
        <v>0</v>
      </c>
      <c r="R54" s="6"/>
      <c r="S54" s="71">
        <f>I54*R54*D18</f>
        <v>0</v>
      </c>
      <c r="T54" s="6"/>
      <c r="U54" s="71">
        <f>I54*T54*D18</f>
        <v>0</v>
      </c>
      <c r="V54" s="6"/>
      <c r="W54" s="71">
        <f>I54*V54*D18</f>
        <v>0</v>
      </c>
      <c r="X54" s="6"/>
      <c r="Y54" s="71">
        <f>I54*X54*D18</f>
        <v>0</v>
      </c>
      <c r="Z54" s="23"/>
      <c r="AA54" s="23"/>
    </row>
    <row r="55" spans="2:30" ht="17.25" customHeight="1" x14ac:dyDescent="0.25">
      <c r="C55" s="62"/>
      <c r="D55" s="100" t="s">
        <v>12</v>
      </c>
      <c r="E55" s="100"/>
      <c r="F55" s="100"/>
      <c r="G55" s="100"/>
      <c r="H55" s="37">
        <v>0.1</v>
      </c>
      <c r="I55" s="5"/>
      <c r="J55" s="6"/>
      <c r="K55" s="71">
        <f>J55*I55*D18</f>
        <v>0</v>
      </c>
      <c r="L55" s="6"/>
      <c r="M55" s="71">
        <f>I55*L55*D18</f>
        <v>0</v>
      </c>
      <c r="N55" s="6"/>
      <c r="O55" s="71">
        <f>I55*N55*D18</f>
        <v>0</v>
      </c>
      <c r="P55" s="6"/>
      <c r="Q55" s="71">
        <f>I55*P55*D18</f>
        <v>0</v>
      </c>
      <c r="R55" s="6"/>
      <c r="S55" s="71">
        <f>I55*R55*D18</f>
        <v>0</v>
      </c>
      <c r="T55" s="6"/>
      <c r="U55" s="71">
        <f>I55*T55*D18</f>
        <v>0</v>
      </c>
      <c r="V55" s="6"/>
      <c r="W55" s="71">
        <f>I55*V55*D18</f>
        <v>0</v>
      </c>
      <c r="X55" s="6"/>
      <c r="Y55" s="71">
        <f>I55*X55*D18</f>
        <v>0</v>
      </c>
      <c r="Z55" s="23"/>
      <c r="AA55" s="23"/>
    </row>
    <row r="56" spans="2:30" ht="17.25" customHeight="1" x14ac:dyDescent="0.25">
      <c r="C56" s="62" t="s">
        <v>0</v>
      </c>
      <c r="D56" s="100" t="s">
        <v>11</v>
      </c>
      <c r="E56" s="100"/>
      <c r="F56" s="100"/>
      <c r="G56" s="100"/>
      <c r="H56" s="37">
        <v>0.15</v>
      </c>
      <c r="I56" s="5"/>
      <c r="J56" s="6"/>
      <c r="K56" s="71">
        <f>J56*I56*D18</f>
        <v>0</v>
      </c>
      <c r="L56" s="6"/>
      <c r="M56" s="71">
        <f>I56*L56*D18</f>
        <v>0</v>
      </c>
      <c r="N56" s="6"/>
      <c r="O56" s="71">
        <f>I56*N56*D18</f>
        <v>0</v>
      </c>
      <c r="P56" s="6"/>
      <c r="Q56" s="71">
        <f>I56*P56*D18</f>
        <v>0</v>
      </c>
      <c r="R56" s="6"/>
      <c r="S56" s="71">
        <f>I56*R56*D18</f>
        <v>0</v>
      </c>
      <c r="T56" s="6"/>
      <c r="U56" s="71">
        <f>I56*T56*D18</f>
        <v>0</v>
      </c>
      <c r="V56" s="6"/>
      <c r="W56" s="71">
        <f>I56*V56*D18</f>
        <v>0</v>
      </c>
      <c r="X56" s="6"/>
      <c r="Y56" s="71">
        <f>I56*X56*D18</f>
        <v>0</v>
      </c>
      <c r="Z56" s="23"/>
      <c r="AA56" s="23"/>
    </row>
    <row r="57" spans="2:30" ht="17.25" customHeight="1" x14ac:dyDescent="0.25">
      <c r="C57" s="62"/>
      <c r="D57" s="100" t="s">
        <v>6</v>
      </c>
      <c r="E57" s="100"/>
      <c r="F57" s="100"/>
      <c r="G57" s="100"/>
      <c r="H57" s="37">
        <v>0.15</v>
      </c>
      <c r="I57" s="5"/>
      <c r="J57" s="6"/>
      <c r="K57" s="71">
        <f>J57*I57*D18</f>
        <v>0</v>
      </c>
      <c r="L57" s="6"/>
      <c r="M57" s="71">
        <f>I57*L57*D18</f>
        <v>0</v>
      </c>
      <c r="N57" s="6"/>
      <c r="O57" s="71">
        <f>I57*N57*D18</f>
        <v>0</v>
      </c>
      <c r="P57" s="6"/>
      <c r="Q57" s="71">
        <f>I57*P57*D18</f>
        <v>0</v>
      </c>
      <c r="R57" s="6"/>
      <c r="S57" s="71">
        <f>I57*R57*D18</f>
        <v>0</v>
      </c>
      <c r="T57" s="6"/>
      <c r="U57" s="71">
        <f>I57*T57*D18</f>
        <v>0</v>
      </c>
      <c r="V57" s="6"/>
      <c r="W57" s="71">
        <f>I57*V57*D18</f>
        <v>0</v>
      </c>
      <c r="X57" s="6"/>
      <c r="Y57" s="71">
        <f>I57*X57*D18</f>
        <v>0</v>
      </c>
      <c r="Z57" s="23"/>
      <c r="AA57" s="23"/>
    </row>
    <row r="58" spans="2:30" ht="17.25" customHeight="1" x14ac:dyDescent="0.25">
      <c r="C58" s="72" t="s">
        <v>8</v>
      </c>
      <c r="D58" s="100" t="s">
        <v>13</v>
      </c>
      <c r="E58" s="100"/>
      <c r="F58" s="100"/>
      <c r="G58" s="100"/>
      <c r="H58" s="37">
        <v>0.15</v>
      </c>
      <c r="I58" s="5"/>
      <c r="J58" s="6"/>
      <c r="K58" s="71">
        <f>J58*I58*D18</f>
        <v>0</v>
      </c>
      <c r="L58" s="6"/>
      <c r="M58" s="71">
        <f>I58*L58*D18</f>
        <v>0</v>
      </c>
      <c r="N58" s="6"/>
      <c r="O58" s="71">
        <f>I58*N58*D18</f>
        <v>0</v>
      </c>
      <c r="P58" s="6"/>
      <c r="Q58" s="71">
        <f>I58*P58*D18</f>
        <v>0</v>
      </c>
      <c r="R58" s="6"/>
      <c r="S58" s="71">
        <f>I58*R58*D18</f>
        <v>0</v>
      </c>
      <c r="T58" s="6"/>
      <c r="U58" s="71">
        <f>I58*T58*D18</f>
        <v>0</v>
      </c>
      <c r="V58" s="6"/>
      <c r="W58" s="71">
        <f>I58*V58*D18</f>
        <v>0</v>
      </c>
      <c r="X58" s="6"/>
      <c r="Y58" s="71">
        <f>I58*X58*D18</f>
        <v>0</v>
      </c>
      <c r="Z58" s="23"/>
      <c r="AA58" s="23"/>
    </row>
    <row r="59" spans="2:30" ht="17.25" customHeight="1" x14ac:dyDescent="0.25">
      <c r="C59" s="72"/>
      <c r="D59" s="101" t="s">
        <v>14</v>
      </c>
      <c r="E59" s="101"/>
      <c r="F59" s="101"/>
      <c r="G59" s="101"/>
      <c r="H59" s="37">
        <v>0.05</v>
      </c>
      <c r="I59" s="5"/>
      <c r="J59" s="6"/>
      <c r="K59" s="71">
        <f>I59*J59*D18</f>
        <v>0</v>
      </c>
      <c r="L59" s="6"/>
      <c r="M59" s="71">
        <f>I59*L59*D18</f>
        <v>0</v>
      </c>
      <c r="N59" s="6"/>
      <c r="O59" s="71">
        <f>I59*N59*D18</f>
        <v>0</v>
      </c>
      <c r="P59" s="6"/>
      <c r="Q59" s="71">
        <f>I59*P59*D18</f>
        <v>0</v>
      </c>
      <c r="R59" s="6"/>
      <c r="S59" s="71">
        <f>I59*R59*D18</f>
        <v>0</v>
      </c>
      <c r="T59" s="6"/>
      <c r="U59" s="71">
        <f>I59*T59*D18</f>
        <v>0</v>
      </c>
      <c r="V59" s="6"/>
      <c r="W59" s="71">
        <f>I59*V59*D18</f>
        <v>0</v>
      </c>
      <c r="X59" s="6"/>
      <c r="Y59" s="71">
        <f>I59*X59*D18</f>
        <v>0</v>
      </c>
      <c r="Z59" s="23"/>
      <c r="AA59" s="23"/>
    </row>
    <row r="60" spans="2:30" ht="17.25" customHeight="1" x14ac:dyDescent="0.25">
      <c r="C60" s="72"/>
      <c r="D60" s="100" t="s">
        <v>1</v>
      </c>
      <c r="E60" s="100"/>
      <c r="F60" s="100"/>
      <c r="G60" s="100"/>
      <c r="H60" s="37">
        <v>0.1</v>
      </c>
      <c r="I60" s="5"/>
      <c r="J60" s="6"/>
      <c r="K60" s="71">
        <f>I60*J60*D18</f>
        <v>0</v>
      </c>
      <c r="L60" s="6"/>
      <c r="M60" s="71">
        <f>I60*L60*D18</f>
        <v>0</v>
      </c>
      <c r="N60" s="6"/>
      <c r="O60" s="71">
        <f>I60*N60*D18</f>
        <v>0</v>
      </c>
      <c r="P60" s="6"/>
      <c r="Q60" s="71">
        <f>I60*P60*D18</f>
        <v>0</v>
      </c>
      <c r="R60" s="6"/>
      <c r="S60" s="71">
        <f>I60*R60*D18</f>
        <v>0</v>
      </c>
      <c r="T60" s="6"/>
      <c r="U60" s="71">
        <f>I60*T60*D18</f>
        <v>0</v>
      </c>
      <c r="V60" s="6"/>
      <c r="W60" s="71">
        <f>I60*V60*D18</f>
        <v>0</v>
      </c>
      <c r="X60" s="6"/>
      <c r="Y60" s="71">
        <f>I60*X60*D18</f>
        <v>0</v>
      </c>
      <c r="Z60" s="23"/>
      <c r="AA60" s="23"/>
    </row>
    <row r="61" spans="2:30" ht="17.25" customHeight="1" thickBot="1" x14ac:dyDescent="0.3">
      <c r="C61" s="72"/>
      <c r="D61" s="102" t="s">
        <v>5</v>
      </c>
      <c r="E61" s="102"/>
      <c r="F61" s="102"/>
      <c r="G61" s="102"/>
      <c r="H61" s="37">
        <v>0.1</v>
      </c>
      <c r="I61" s="5"/>
      <c r="J61" s="7"/>
      <c r="K61" s="73">
        <f>I61*J61*D18</f>
        <v>0</v>
      </c>
      <c r="L61" s="7"/>
      <c r="M61" s="71">
        <f>I61*L61*D18</f>
        <v>0</v>
      </c>
      <c r="N61" s="7"/>
      <c r="O61" s="71">
        <f>I61*N61*D18</f>
        <v>0</v>
      </c>
      <c r="P61" s="7"/>
      <c r="Q61" s="71">
        <f>I61*P61*D18</f>
        <v>0</v>
      </c>
      <c r="R61" s="7"/>
      <c r="S61" s="71">
        <f>I61*R61*D18</f>
        <v>0</v>
      </c>
      <c r="T61" s="7"/>
      <c r="U61" s="71">
        <f>I61*T61*D18</f>
        <v>0</v>
      </c>
      <c r="V61" s="7"/>
      <c r="W61" s="71">
        <f>I61*V61*D18</f>
        <v>0</v>
      </c>
      <c r="X61" s="7"/>
      <c r="Y61" s="71">
        <f>I61*X61*D18</f>
        <v>0</v>
      </c>
      <c r="Z61" s="23"/>
      <c r="AA61" s="23"/>
    </row>
    <row r="62" spans="2:30" ht="20.25" customHeight="1" thickBot="1" x14ac:dyDescent="0.3">
      <c r="C62" s="23"/>
      <c r="D62" s="23"/>
      <c r="E62" s="23"/>
      <c r="F62" s="23"/>
      <c r="G62" s="74" t="s">
        <v>3</v>
      </c>
      <c r="H62" s="75">
        <f>SUM(H54:H61)</f>
        <v>1.0000000000000002</v>
      </c>
      <c r="I62" s="76">
        <f>SUM(I54:I61)</f>
        <v>0</v>
      </c>
      <c r="J62" s="77"/>
      <c r="K62" s="78">
        <f>SUM(K54:K61)</f>
        <v>0</v>
      </c>
      <c r="L62" s="23"/>
      <c r="M62" s="79">
        <f>SUM(M54:M61)</f>
        <v>0</v>
      </c>
      <c r="N62" s="23"/>
      <c r="O62" s="78">
        <f>SUM(O54:O61)</f>
        <v>0</v>
      </c>
      <c r="P62" s="23"/>
      <c r="Q62" s="78">
        <f>SUM(Q54:Q61)</f>
        <v>0</v>
      </c>
      <c r="R62" s="23"/>
      <c r="S62" s="78">
        <f>SUM(S54:S61)</f>
        <v>0</v>
      </c>
      <c r="T62" s="23"/>
      <c r="U62" s="78">
        <f>SUM(U54:U61)</f>
        <v>0</v>
      </c>
      <c r="V62" s="23"/>
      <c r="W62" s="78">
        <f>SUM(W54:W61)</f>
        <v>0</v>
      </c>
      <c r="X62" s="105"/>
      <c r="Y62" s="78">
        <f>SUM(Y54:Y61)</f>
        <v>0</v>
      </c>
      <c r="Z62" s="23"/>
      <c r="AA62" s="23"/>
    </row>
    <row r="63" spans="2:30" ht="15" customHeight="1" x14ac:dyDescent="0.25">
      <c r="C63" s="23"/>
      <c r="D63" s="23"/>
      <c r="E63" s="23"/>
      <c r="F63" s="23"/>
      <c r="G63" s="74"/>
      <c r="H63" s="80"/>
      <c r="I63" s="81" t="str">
        <f>IF(I62=100 %,"","VIRHE: Valittujen tulee olla yhteensä 100 %")</f>
        <v>VIRHE: Valittujen tulee olla yhteensä 100 %</v>
      </c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2:30" ht="10.5" customHeight="1" x14ac:dyDescent="0.25">
      <c r="C64" s="23"/>
      <c r="D64" s="23"/>
      <c r="E64" s="23"/>
      <c r="F64" s="23"/>
      <c r="G64" s="23"/>
      <c r="H64" s="82"/>
      <c r="I64" s="76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2:27" ht="17.25" customHeight="1" x14ac:dyDescent="0.25">
      <c r="B65" s="58" t="s">
        <v>35</v>
      </c>
      <c r="C65" s="27" t="s">
        <v>31</v>
      </c>
      <c r="D65" s="21"/>
      <c r="E65" s="21"/>
      <c r="F65" s="21"/>
      <c r="G65" s="21"/>
      <c r="H65" s="83"/>
      <c r="I65" s="84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2:27" ht="17.25" customHeight="1" x14ac:dyDescent="0.25">
      <c r="B66" s="58"/>
      <c r="C66" s="27" t="s">
        <v>63</v>
      </c>
      <c r="D66" s="21"/>
      <c r="E66" s="21"/>
      <c r="F66" s="21"/>
      <c r="G66" s="21"/>
      <c r="H66" s="83"/>
      <c r="I66" s="8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2:27" ht="17.25" customHeight="1" x14ac:dyDescent="0.25">
      <c r="C67" s="85" t="s">
        <v>64</v>
      </c>
      <c r="D67" s="86"/>
      <c r="E67" s="86"/>
      <c r="F67" s="86"/>
      <c r="G67" s="86"/>
      <c r="H67" s="86"/>
      <c r="I67" s="86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2:27" ht="7.5" customHeight="1" x14ac:dyDescent="0.25">
      <c r="B68" s="59"/>
      <c r="C68" s="44"/>
      <c r="D68" s="87"/>
      <c r="E68" s="87"/>
      <c r="F68" s="51"/>
      <c r="G68" s="51"/>
      <c r="H68" s="82"/>
      <c r="I68" s="76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2:27" ht="45.75" customHeight="1" x14ac:dyDescent="0.25">
      <c r="B69" s="59"/>
      <c r="C69" s="47" t="s">
        <v>20</v>
      </c>
      <c r="D69" s="88" t="s">
        <v>24</v>
      </c>
      <c r="E69" s="89"/>
      <c r="F69" s="90" t="s">
        <v>48</v>
      </c>
      <c r="G69" s="90"/>
      <c r="H69" s="90" t="s">
        <v>25</v>
      </c>
      <c r="I69" s="90"/>
      <c r="J69" s="91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2:27" ht="17.25" customHeight="1" x14ac:dyDescent="0.25">
      <c r="C70" s="92" t="str">
        <f t="shared" ref="C70:C77" si="0">C32</f>
        <v>Halvin:</v>
      </c>
      <c r="D70" s="93" t="str">
        <f t="shared" ref="D70:D77" si="1">IF(D32&gt;0,F32,"")</f>
        <v/>
      </c>
      <c r="E70" s="93"/>
      <c r="F70" s="94" t="str">
        <f>IF(D32&gt;0,K62,"")</f>
        <v/>
      </c>
      <c r="G70" s="94"/>
      <c r="H70" s="95" t="str">
        <f t="shared" ref="H70:H77" si="2">IF(D32&gt;0,F70+D70,"")</f>
        <v/>
      </c>
      <c r="I70" s="95"/>
      <c r="J70" s="96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2:27" ht="17.25" customHeight="1" x14ac:dyDescent="0.25">
      <c r="C71" s="92" t="str">
        <f t="shared" si="0"/>
        <v>Kallein:</v>
      </c>
      <c r="D71" s="93" t="str">
        <f t="shared" si="1"/>
        <v/>
      </c>
      <c r="E71" s="93"/>
      <c r="F71" s="94" t="str">
        <f>IF(D33&gt;0,M62,"")</f>
        <v/>
      </c>
      <c r="G71" s="94"/>
      <c r="H71" s="95" t="str">
        <f t="shared" si="2"/>
        <v/>
      </c>
      <c r="I71" s="95"/>
      <c r="J71" s="96"/>
      <c r="M71" s="25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2:27" ht="17.25" customHeight="1" x14ac:dyDescent="0.25">
      <c r="C72" s="92">
        <f t="shared" si="0"/>
        <v>0</v>
      </c>
      <c r="D72" s="93" t="str">
        <f t="shared" si="1"/>
        <v/>
      </c>
      <c r="E72" s="93"/>
      <c r="F72" s="94" t="str">
        <f>IF(D34&gt;0,O62,"")</f>
        <v/>
      </c>
      <c r="G72" s="94"/>
      <c r="H72" s="95" t="str">
        <f t="shared" si="2"/>
        <v/>
      </c>
      <c r="I72" s="95"/>
      <c r="J72" s="96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2:27" ht="17.25" customHeight="1" x14ac:dyDescent="0.25">
      <c r="C73" s="92">
        <f t="shared" si="0"/>
        <v>0</v>
      </c>
      <c r="D73" s="93" t="str">
        <f t="shared" si="1"/>
        <v/>
      </c>
      <c r="E73" s="93"/>
      <c r="F73" s="94" t="str">
        <f>IF(D35&gt;0,Q62,"")</f>
        <v/>
      </c>
      <c r="G73" s="94"/>
      <c r="H73" s="95" t="str">
        <f t="shared" si="2"/>
        <v/>
      </c>
      <c r="I73" s="95"/>
      <c r="J73" s="96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2:27" ht="15.75" x14ac:dyDescent="0.25">
      <c r="C74" s="92">
        <f>C36</f>
        <v>0</v>
      </c>
      <c r="D74" s="93" t="str">
        <f t="shared" si="1"/>
        <v/>
      </c>
      <c r="E74" s="93"/>
      <c r="F74" s="94" t="str">
        <f>IF(D36&gt;0,S62,"")</f>
        <v/>
      </c>
      <c r="G74" s="94"/>
      <c r="H74" s="95" t="str">
        <f t="shared" si="2"/>
        <v/>
      </c>
      <c r="I74" s="95"/>
      <c r="J74" s="96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2:27" ht="15.75" x14ac:dyDescent="0.25">
      <c r="C75" s="92">
        <f t="shared" si="0"/>
        <v>0</v>
      </c>
      <c r="D75" s="93" t="str">
        <f t="shared" si="1"/>
        <v/>
      </c>
      <c r="E75" s="93"/>
      <c r="F75" s="94" t="str">
        <f>IF(D37&gt;0,U62,"")</f>
        <v/>
      </c>
      <c r="G75" s="94"/>
      <c r="H75" s="95" t="str">
        <f t="shared" si="2"/>
        <v/>
      </c>
      <c r="I75" s="95"/>
      <c r="J75" s="96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2:27" ht="15.75" x14ac:dyDescent="0.25">
      <c r="C76" s="92">
        <f t="shared" si="0"/>
        <v>0</v>
      </c>
      <c r="D76" s="93" t="str">
        <f t="shared" si="1"/>
        <v/>
      </c>
      <c r="E76" s="93"/>
      <c r="F76" s="94" t="str">
        <f>IF(D38&gt;0,W62,"")</f>
        <v/>
      </c>
      <c r="G76" s="94"/>
      <c r="H76" s="95" t="str">
        <f t="shared" si="2"/>
        <v/>
      </c>
      <c r="I76" s="95"/>
      <c r="J76" s="96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2:27" ht="15.75" x14ac:dyDescent="0.25">
      <c r="C77" s="92">
        <f t="shared" si="0"/>
        <v>0</v>
      </c>
      <c r="D77" s="93" t="str">
        <f t="shared" si="1"/>
        <v/>
      </c>
      <c r="E77" s="93"/>
      <c r="F77" s="94" t="str">
        <f>IF(D39&gt;0,Y62,"")</f>
        <v/>
      </c>
      <c r="G77" s="94"/>
      <c r="H77" s="95" t="str">
        <f t="shared" si="2"/>
        <v/>
      </c>
      <c r="I77" s="95"/>
      <c r="J77" s="96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2:27" ht="15.75" x14ac:dyDescent="0.25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81" spans="1:19" x14ac:dyDescent="0.25">
      <c r="A81" s="42"/>
      <c r="B81" s="42"/>
      <c r="C81" s="42"/>
      <c r="D81" s="103"/>
      <c r="E81" s="103"/>
      <c r="F81" s="103"/>
      <c r="G81" s="103"/>
      <c r="H81" s="103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</row>
    <row r="82" spans="1:19" x14ac:dyDescent="0.25">
      <c r="A82" s="42"/>
      <c r="B82" s="42"/>
      <c r="C82" s="42"/>
      <c r="D82" s="42"/>
      <c r="E82" s="104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</row>
    <row r="83" spans="1:19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</row>
    <row r="84" spans="1:19" x14ac:dyDescent="0.25">
      <c r="A84" s="42"/>
      <c r="B84" s="42"/>
      <c r="C84" s="42"/>
      <c r="D84" s="103"/>
      <c r="E84" s="103"/>
      <c r="F84" s="103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</row>
    <row r="85" spans="1:19" x14ac:dyDescent="0.25">
      <c r="A85" s="42"/>
      <c r="B85" s="42"/>
      <c r="C85" s="42"/>
      <c r="D85" s="103"/>
      <c r="E85" s="103"/>
      <c r="F85" s="103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</row>
    <row r="86" spans="1:19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</row>
    <row r="87" spans="1:19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</row>
    <row r="88" spans="1:19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</row>
    <row r="90" spans="1:19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</row>
    <row r="91" spans="1:19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  <row r="92" spans="1:19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</row>
    <row r="93" spans="1:19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</row>
  </sheetData>
  <sheetProtection sheet="1" formatCells="0" formatColumns="0" formatRows="0" insertColumns="0" insertRows="0" insertHyperlinks="0" deleteColumns="0" deleteRows="0" sort="0" autoFilter="0" pivotTables="0"/>
  <mergeCells count="58">
    <mergeCell ref="Z52:AA52"/>
    <mergeCell ref="AB52:AC52"/>
    <mergeCell ref="P52:Q52"/>
    <mergeCell ref="R52:S52"/>
    <mergeCell ref="T52:U52"/>
    <mergeCell ref="V52:W52"/>
    <mergeCell ref="X52:Y52"/>
    <mergeCell ref="L52:M52"/>
    <mergeCell ref="N52:O52"/>
    <mergeCell ref="J52:K52"/>
    <mergeCell ref="D77:E77"/>
    <mergeCell ref="D72:E72"/>
    <mergeCell ref="D73:E73"/>
    <mergeCell ref="D74:E74"/>
    <mergeCell ref="D75:E75"/>
    <mergeCell ref="D76:E76"/>
    <mergeCell ref="D70:E70"/>
    <mergeCell ref="D71:E71"/>
    <mergeCell ref="D69:E69"/>
    <mergeCell ref="D52:G53"/>
    <mergeCell ref="H52:I52"/>
    <mergeCell ref="D59:G59"/>
    <mergeCell ref="D58:G58"/>
    <mergeCell ref="C2:F2"/>
    <mergeCell ref="C24:G25"/>
    <mergeCell ref="C10:F10"/>
    <mergeCell ref="C12:F12"/>
    <mergeCell ref="C8:G9"/>
    <mergeCell ref="F77:G77"/>
    <mergeCell ref="C29:I29"/>
    <mergeCell ref="F69:G69"/>
    <mergeCell ref="F70:G70"/>
    <mergeCell ref="F71:G71"/>
    <mergeCell ref="F72:G72"/>
    <mergeCell ref="F73:G73"/>
    <mergeCell ref="H74:I74"/>
    <mergeCell ref="H75:I75"/>
    <mergeCell ref="H76:I76"/>
    <mergeCell ref="H77:I77"/>
    <mergeCell ref="H69:I69"/>
    <mergeCell ref="H70:I70"/>
    <mergeCell ref="H71:I71"/>
    <mergeCell ref="H72:I72"/>
    <mergeCell ref="H73:I73"/>
    <mergeCell ref="C28:I28"/>
    <mergeCell ref="C27:I27"/>
    <mergeCell ref="F74:G74"/>
    <mergeCell ref="F75:G75"/>
    <mergeCell ref="F76:G76"/>
    <mergeCell ref="C58:C61"/>
    <mergeCell ref="C56:C57"/>
    <mergeCell ref="C54:C55"/>
    <mergeCell ref="D61:G61"/>
    <mergeCell ref="D60:G60"/>
    <mergeCell ref="D54:G54"/>
    <mergeCell ref="D57:G57"/>
    <mergeCell ref="D56:G56"/>
    <mergeCell ref="D55:G55"/>
  </mergeCells>
  <conditionalFormatting sqref="F86">
    <cfRule type="cellIs" dxfId="17" priority="26" operator="greaterThan">
      <formula>0</formula>
    </cfRule>
    <cfRule type="cellIs" dxfId="16" priority="29" operator="lessThan">
      <formula>0</formula>
    </cfRule>
  </conditionalFormatting>
  <conditionalFormatting sqref="F87">
    <cfRule type="cellIs" dxfId="15" priority="25" operator="greaterThan">
      <formula>0</formula>
    </cfRule>
    <cfRule type="cellIs" dxfId="14" priority="28" operator="lessThan">
      <formula>0</formula>
    </cfRule>
  </conditionalFormatting>
  <conditionalFormatting sqref="F88">
    <cfRule type="cellIs" dxfId="13" priority="24" operator="greaterThan">
      <formula>0</formula>
    </cfRule>
    <cfRule type="cellIs" dxfId="12" priority="27" operator="lessThan">
      <formula>0</formula>
    </cfRule>
  </conditionalFormatting>
  <conditionalFormatting sqref="I62">
    <cfRule type="cellIs" dxfId="11" priority="21" operator="greaterThan">
      <formula>1</formula>
    </cfRule>
    <cfRule type="cellIs" dxfId="10" priority="22" operator="lessThan">
      <formula>1</formula>
    </cfRule>
  </conditionalFormatting>
  <conditionalFormatting sqref="J70:J77">
    <cfRule type="top10" dxfId="9" priority="13" percent="1" rank="1"/>
  </conditionalFormatting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ESIMERKKI PISTEYTYKSESTÄ</vt:lpstr>
      <vt:lpstr>TYHJÄ POHJA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Korjauspalveluiden laadullinen hankinta taloyhtiöissä</dc:title>
  <dc:subject>Korjauspalveluiden laadullinen hankinta taloyhtiöissä</dc:subject>
  <dc:creator>Raatikainen Tino;Juha Salminen</dc:creator>
  <cp:keywords>Korjauspalveluiden laadullinen hankinta taloyhtiöissä</cp:keywords>
  <cp:lastModifiedBy>Raatikainen Tino</cp:lastModifiedBy>
  <cp:lastPrinted>2017-08-24T11:31:40Z</cp:lastPrinted>
  <dcterms:created xsi:type="dcterms:W3CDTF">2016-05-02T06:18:06Z</dcterms:created>
  <dcterms:modified xsi:type="dcterms:W3CDTF">2017-08-24T11:58:37Z</dcterms:modified>
</cp:coreProperties>
</file>